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https://d.docs.live.net/0a245f657dbcfc4c/Documents/VITA/"/>
    </mc:Choice>
  </mc:AlternateContent>
  <xr:revisionPtr revIDLastSave="342" documentId="8_{F51EF09F-1746-496B-AAF4-AC9728031B87}" xr6:coauthVersionLast="47" xr6:coauthVersionMax="47" xr10:uidLastSave="{CBAF7314-B8FC-4553-A800-02FBEF4D136E}"/>
  <bookViews>
    <workbookView xWindow="-108" yWindow="-108" windowWidth="30936" windowHeight="16896" xr2:uid="{82F3F83D-CDB0-4F75-A7E5-F71AF25A1787}"/>
  </bookViews>
  <sheets>
    <sheet name="AOC Summary" sheetId="3" r:id="rId1"/>
    <sheet name="Detail"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3" l="1"/>
  <c r="F15" i="3"/>
  <c r="D95" i="1" l="1"/>
  <c r="D97" i="1"/>
  <c r="D99" i="1" l="1"/>
  <c r="D98" i="1"/>
  <c r="D91" i="1"/>
  <c r="D57" i="1"/>
  <c r="D56" i="1"/>
  <c r="D46" i="1"/>
  <c r="D45" i="1"/>
  <c r="D44" i="1"/>
  <c r="D39" i="1"/>
  <c r="D31" i="1"/>
  <c r="D15" i="1"/>
  <c r="D14" i="1"/>
  <c r="D11" i="1"/>
  <c r="D10" i="1"/>
  <c r="D9" i="1"/>
  <c r="F49" i="1" l="1"/>
  <c r="F38" i="3" s="1"/>
  <c r="F58" i="1" l="1"/>
  <c r="F102" i="1" l="1"/>
  <c r="F101" i="1"/>
  <c r="F106" i="1"/>
  <c r="F108" i="1" s="1"/>
  <c r="F70" i="1"/>
  <c r="F66" i="1"/>
  <c r="F63" i="1"/>
  <c r="F60" i="1"/>
  <c r="F16" i="1"/>
  <c r="F33" i="1" s="1"/>
  <c r="F12" i="1"/>
  <c r="F19" i="1" l="1"/>
  <c r="F32" i="1"/>
  <c r="F52" i="1" s="1"/>
  <c r="F53" i="1" s="1"/>
  <c r="F103" i="1"/>
  <c r="F74" i="1"/>
  <c r="F75" i="1" s="1"/>
  <c r="F20" i="1"/>
  <c r="F104" i="1" l="1"/>
  <c r="F21" i="1"/>
  <c r="F22" i="1" s="1"/>
  <c r="F17" i="3" s="1"/>
  <c r="F80" i="1"/>
  <c r="F109" i="1" l="1"/>
  <c r="F111" i="1" s="1"/>
  <c r="F113" i="1" s="1"/>
  <c r="F114" i="1" s="1"/>
  <c r="F82" i="1"/>
  <c r="F83" i="1" s="1"/>
  <c r="F84" i="1" s="1"/>
  <c r="F117" i="1"/>
  <c r="F59" i="3" l="1"/>
  <c r="F118" i="1"/>
  <c r="F60" i="3" s="1"/>
  <c r="F119" i="1"/>
  <c r="F61" i="3" s="1"/>
</calcChain>
</file>

<file path=xl/sharedStrings.xml><?xml version="1.0" encoding="utf-8"?>
<sst xmlns="http://schemas.openxmlformats.org/spreadsheetml/2006/main" count="99" uniqueCount="76">
  <si>
    <t>2021 TAX YEAR</t>
  </si>
  <si>
    <t>ONLY ENTER DATA IN CELLS MARKED YELLOW</t>
  </si>
  <si>
    <t>STEP 1</t>
  </si>
  <si>
    <t>STEP 2 - QEE exceeds Scholarships by &gt; $4,000</t>
  </si>
  <si>
    <t>If the student has any Restricted Scholarships which by their terms must be used for QEE but cannot be used for items such as room and board, we must reduce the QEE available for allocating to the education credits by an amount equal to the total restricted scholarships.</t>
  </si>
  <si>
    <t>AMERICAN OPPORTUNITY CREDIT WORKBOOK</t>
  </si>
  <si>
    <t>Taxpayer's Name</t>
  </si>
  <si>
    <t>Enter qualified tuition and related expenses from 1098-T, Box 1</t>
  </si>
  <si>
    <t xml:space="preserve">Enter expenses for books and supplies not included in 1098-T, Box 1 </t>
  </si>
  <si>
    <t>Enter other Qualifying Educational Expenses not included in 1 or 2</t>
  </si>
  <si>
    <t>Total Qualified Educational Expenses (TOTAL QEE)</t>
  </si>
  <si>
    <t xml:space="preserve">Enter scholarships and grants total from 1098-T, Box 5 </t>
  </si>
  <si>
    <t xml:space="preserve">Enter any other scholarship or grants not included in Box 5 </t>
  </si>
  <si>
    <t xml:space="preserve">Total scholarships and grants (TOTAL SCHOLARSHIPS) </t>
  </si>
  <si>
    <t xml:space="preserve">Total QEE (Line 4) </t>
  </si>
  <si>
    <t>Total Scholarships (Line 7)</t>
  </si>
  <si>
    <t>Difference</t>
  </si>
  <si>
    <t xml:space="preserve">Total Restricted Scholarships </t>
  </si>
  <si>
    <t>Total Allocable QEE</t>
  </si>
  <si>
    <t xml:space="preserve">Total Unrestricted Scholarships </t>
  </si>
  <si>
    <t>AOC QEE on return of taxpayer claiming student</t>
  </si>
  <si>
    <t>Scholarship Income on student's return</t>
  </si>
  <si>
    <t xml:space="preserve">Student's Total Earned Income (ignoring scholarship income) </t>
  </si>
  <si>
    <t>Student's Unearned Income (ignoring scholarship income)</t>
  </si>
  <si>
    <t>Maximum Scholarship Income</t>
  </si>
  <si>
    <t xml:space="preserve">AOC QEE on support provider's return </t>
  </si>
  <si>
    <t xml:space="preserve">Student's Total Unearned Income (ignoring any scholarship income) </t>
  </si>
  <si>
    <t>Student's Total Earned Income (ignoring any scholarship income you added to the return to calculate Form 1040, Line 22)</t>
  </si>
  <si>
    <t>From the return completed as described above, enter the total tax shown on Form 1040, Line 22</t>
  </si>
  <si>
    <t>Taxable Income, Form 1040, Line 15</t>
  </si>
  <si>
    <t xml:space="preserve">$12,550 less gross income (ignoring all scholarship income) </t>
  </si>
  <si>
    <t>$2,200 less the student's Unearned Income</t>
  </si>
  <si>
    <t xml:space="preserve">Maximum Scholarship Income equals the greater of Line 38 or Line 39 </t>
  </si>
  <si>
    <t xml:space="preserve">If student's Total Unrestricted Scholarships (Line 14) less Total Allocable QEE (Line 13) is greater than the Maximum Scholarship Income (Line 40), the student's return is out of scope. </t>
  </si>
  <si>
    <t xml:space="preserve">If taxable income (Form 1040, Line 15) is less than $8,955, enter 0.9.  If it is more, enter 0.88. </t>
  </si>
  <si>
    <t xml:space="preserve">Line 36 divided by Line 42 </t>
  </si>
  <si>
    <t xml:space="preserve">Lesser of Lines 43 or 44, which equals the additional scholarship income and AOC QEE to add to the student's return. </t>
  </si>
  <si>
    <t xml:space="preserve">Scholarship Income on student's return </t>
  </si>
  <si>
    <t>AOC QEE on student's return</t>
  </si>
  <si>
    <t>If this Line says $4,000, enter $4,000 as the QEE for the AOC on the return of the student if she is claiming herself or the support provider if she is not.  There is no scholarship income to report.  If this line says "Go to Step 3", proceed to the next step.</t>
  </si>
  <si>
    <t>STEP 4 - AOC QEE &amp; SCHOLARSHIP INCOME</t>
  </si>
  <si>
    <t>Go to Step 4</t>
  </si>
  <si>
    <t>The following questions will determine which option (4A, 4B, or 4C) you will use to determine the AOC QEE and Scholarship Income.</t>
  </si>
  <si>
    <r>
      <t xml:space="preserve">Is the student either: (1) under the age of 18 at the end of 2021; </t>
    </r>
    <r>
      <rPr>
        <b/>
        <sz val="12"/>
        <color theme="1"/>
        <rFont val="Arial"/>
        <family val="2"/>
      </rPr>
      <t>or</t>
    </r>
    <r>
      <rPr>
        <sz val="12"/>
        <color theme="1"/>
        <rFont val="Arial"/>
        <family val="2"/>
      </rPr>
      <t xml:space="preserve"> (2) age 18 at the end of 2021 </t>
    </r>
    <r>
      <rPr>
        <b/>
        <sz val="12"/>
        <color theme="1"/>
        <rFont val="Arial"/>
        <family val="2"/>
      </rPr>
      <t>and</t>
    </r>
    <r>
      <rPr>
        <sz val="12"/>
        <color theme="1"/>
        <rFont val="Arial"/>
        <family val="2"/>
      </rPr>
      <t xml:space="preserve"> his/her earned income is less than ½ of his/her support; </t>
    </r>
    <r>
      <rPr>
        <b/>
        <sz val="12"/>
        <color theme="1"/>
        <rFont val="Arial"/>
        <family val="2"/>
      </rPr>
      <t>or</t>
    </r>
    <r>
      <rPr>
        <sz val="12"/>
        <color theme="1"/>
        <rFont val="Arial"/>
        <family val="2"/>
      </rPr>
      <t xml:space="preserve"> (3) or a full-time student who is over 18 and under 24 at the end of 2021 </t>
    </r>
    <r>
      <rPr>
        <b/>
        <sz val="12"/>
        <color theme="1"/>
        <rFont val="Arial"/>
        <family val="2"/>
      </rPr>
      <t>and</t>
    </r>
    <r>
      <rPr>
        <sz val="12"/>
        <color theme="1"/>
        <rFont val="Arial"/>
        <family val="2"/>
      </rPr>
      <t xml:space="preserve"> his/her earned income is less than ½ of his/her support.</t>
    </r>
  </si>
  <si>
    <t>Was at least one of the student's parents alive at the end of 2021?</t>
  </si>
  <si>
    <t>Is the student filing a Married Filing Joint tax return?</t>
  </si>
  <si>
    <t>Option to Follow Below</t>
  </si>
  <si>
    <t>OPTION 4A - Refundable AOC with No Kiddie Tax Limit</t>
  </si>
  <si>
    <t>OPTION 4B - Refundable AOC with Kiddie Tax Limit</t>
  </si>
  <si>
    <t>OPTION 4C - Student Not Eligible for Refundable AOC</t>
  </si>
  <si>
    <t>Scholarship Income on Student's Return</t>
  </si>
  <si>
    <t>AOC QEE on Return of Taxpayer Claiming AOC</t>
  </si>
  <si>
    <t>FINAL ANSWER</t>
  </si>
  <si>
    <t>Is the Student's Return In Scope?</t>
  </si>
  <si>
    <t>After completing the student's return as instructed in the prior paragraph, is Form 1040, Line 22 equal to $0?</t>
  </si>
  <si>
    <t>The first step is to determine whether the student has tax to offset through optimization.  Complete the student's entire return other than education.  Then, if the student's Total Allocable QEE exceeds the Total Unrestricted Scholarships, enter the difference as AOC QEE in the AOC section of the return.  If the student's Total Unrestricted Scholarships exceeds Total Allocable QEE, enter the difference as scholarship income.</t>
  </si>
  <si>
    <t>If Line 35 is YES, do not complete Lines 36-39, but proceed to Lines 50 &amp; 51 for the AOC QEE and Scholarship Income amounts (which should be the same as already entered on the student's return).</t>
  </si>
  <si>
    <t xml:space="preserve">Total Allocable QEE (Line 13) less the difference between Total Unrestricted Scholarships (Line 14) and the Maximum Scholarship Income (Line 42). </t>
  </si>
  <si>
    <t xml:space="preserve">If student's unearned income (Line 23) exceeds $2,200, the student's return is OUT OF SCOPE and you should ignore the rest of the workbook. </t>
  </si>
  <si>
    <t xml:space="preserve">If student's earned income (Line 22) exceeds $12,550, Maximum Scholarship Income equals $2,200 less the student's unearned income (Line 2) </t>
  </si>
  <si>
    <t xml:space="preserve">If student's unearned income (Line 22) exceeds $350, Maximum Scholarship Income equals $2,200 less the student's unearned income (Line 2) </t>
  </si>
  <si>
    <t xml:space="preserve">If student's earned income (Line 22) is less than or equal to $10,350 and the student's unearned income (Line 23) is less than or equal to $350, Maximum Scholarship Income equals $12,550 less the student's gross income (earned income (Line 22) plus unearned income (Line 23) </t>
  </si>
  <si>
    <t xml:space="preserve">If student's earned income (Line 22) is less than $12,550 and more than $10,350 and the student's unearned income (Line 23) is less than or equal to $350, Maximum Scholarship Income equals $2,200 less the student's unearned income (Line 23) </t>
  </si>
  <si>
    <t xml:space="preserve">If Total Unrestricted Scholarships (Line 14) are greater than the Total Allocable QEE (Line 13) and the difference between Total Unrestricted Scholarships and Total Allocable QEE is greater than Maximum Scholarship Income (Line 29), student's return is OUT OF SCOPE.  Ignore the rest of the workbook. </t>
  </si>
  <si>
    <t>If in scope, Initial QEE Allocation to Unrestricted Scholarships to reduce scholarship income to Maximum Scholarship Income</t>
  </si>
  <si>
    <t xml:space="preserve">STEP 3 - RESTRICTED SCHOLARSHIPS </t>
  </si>
  <si>
    <t>If this Line says $4,000, enter $4,000 as the QEE for the AOC on the return of the student if she is claiming herself or the support provider if she is not.  There is no scholarship income to report.  If this line says "Continue", proceed with the Workbook.</t>
  </si>
  <si>
    <t>If the student has any Restricted Scholarships which by their terms must be used for QEE but cannot be used for items such as room and board, enter the total amount of restricted scholarships.</t>
  </si>
  <si>
    <t>From the return completed as described above, Taxable Income, Form 1040, Line 15</t>
  </si>
  <si>
    <t>If you need to complete Lines 17-20 (see Line 14), follow the instructions below before completing these Lines.</t>
  </si>
  <si>
    <t>The following questions will determine which Lines (if any) need to be completed in the remainder of the Workbook.</t>
  </si>
  <si>
    <t>Lines to Complete in the Remainder of the Workbook</t>
  </si>
  <si>
    <t>If Line 17 is YES, do not complete Lines 18 &amp; 19, but proceed to Lines 20-22 for the AOC QEE and Scholarship Income amounts (which should be the same as already entered on the student's return).  If Line 17 is NO, complete lines 18 &amp; 19.</t>
  </si>
  <si>
    <t>Is the student claiming the AOC on his/her return (which should only be the case if the student is not eligible to be claimed as a dependent on another taxpayer's tax return)?</t>
  </si>
  <si>
    <t>ENTER DATA ON AOC SUMMARY SHEET</t>
  </si>
  <si>
    <t>Second Allocation to Scholarships Using QEE Remaining After Line 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</si>
</sst>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2"/>
      <color theme="1"/>
      <name val="Arial"/>
      <family val="2"/>
    </font>
    <font>
      <b/>
      <sz val="12"/>
      <color theme="1"/>
      <name val="Arial"/>
      <family val="2"/>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52">
    <xf numFmtId="0" fontId="0" fillId="0" borderId="0" xfId="0"/>
    <xf numFmtId="0" fontId="1" fillId="0" borderId="0" xfId="0" applyFont="1" applyFill="1" applyAlignment="1">
      <alignment horizontal="left"/>
    </xf>
    <xf numFmtId="0" fontId="0" fillId="0" borderId="0" xfId="0" applyFill="1"/>
    <xf numFmtId="0" fontId="0" fillId="0" borderId="0" xfId="0" applyFill="1" applyAlignment="1">
      <alignment horizontal="left"/>
    </xf>
    <xf numFmtId="0" fontId="0" fillId="0" borderId="1" xfId="0" applyFill="1" applyBorder="1" applyAlignment="1">
      <alignment horizontal="left"/>
    </xf>
    <xf numFmtId="0" fontId="0" fillId="0" borderId="2" xfId="0" applyFill="1" applyBorder="1"/>
    <xf numFmtId="0" fontId="0" fillId="0" borderId="4" xfId="0" applyFill="1" applyBorder="1" applyAlignment="1">
      <alignment horizontal="left"/>
    </xf>
    <xf numFmtId="0" fontId="0" fillId="0" borderId="5" xfId="0" applyFill="1" applyBorder="1"/>
    <xf numFmtId="0" fontId="0" fillId="0" borderId="3" xfId="0" applyFill="1" applyBorder="1"/>
    <xf numFmtId="0" fontId="0" fillId="0" borderId="4" xfId="0" applyFont="1" applyFill="1" applyBorder="1" applyAlignment="1">
      <alignment horizontal="left"/>
    </xf>
    <xf numFmtId="0" fontId="0" fillId="0" borderId="5" xfId="0" applyFont="1" applyFill="1" applyBorder="1"/>
    <xf numFmtId="0" fontId="0" fillId="0" borderId="0" xfId="0" applyFont="1" applyFill="1"/>
    <xf numFmtId="0" fontId="0" fillId="0" borderId="7" xfId="0" applyFont="1" applyFill="1" applyBorder="1" applyAlignment="1">
      <alignment horizontal="left"/>
    </xf>
    <xf numFmtId="0" fontId="0" fillId="0" borderId="0" xfId="0" applyFont="1" applyFill="1" applyBorder="1"/>
    <xf numFmtId="0" fontId="0" fillId="0" borderId="9" xfId="0" applyFont="1" applyFill="1" applyBorder="1" applyAlignment="1">
      <alignment horizontal="left"/>
    </xf>
    <xf numFmtId="0" fontId="0" fillId="0" borderId="10" xfId="0" applyFont="1" applyFill="1" applyBorder="1"/>
    <xf numFmtId="0" fontId="0" fillId="0" borderId="4" xfId="0" applyFill="1" applyBorder="1" applyAlignment="1">
      <alignment horizontal="left" wrapText="1"/>
    </xf>
    <xf numFmtId="0" fontId="0" fillId="0" borderId="5" xfId="0" applyFill="1" applyBorder="1" applyAlignment="1"/>
    <xf numFmtId="0" fontId="0" fillId="0" borderId="5" xfId="0" applyFill="1" applyBorder="1" applyAlignment="1">
      <alignment wrapText="1"/>
    </xf>
    <xf numFmtId="0" fontId="0" fillId="0" borderId="0" xfId="0" applyFill="1" applyAlignment="1">
      <alignment wrapText="1"/>
    </xf>
    <xf numFmtId="0" fontId="0" fillId="0" borderId="1" xfId="0" applyFill="1" applyBorder="1" applyAlignment="1">
      <alignment horizontal="left" wrapText="1"/>
    </xf>
    <xf numFmtId="0" fontId="0" fillId="0" borderId="2" xfId="0" applyFill="1" applyBorder="1" applyAlignment="1"/>
    <xf numFmtId="0" fontId="0" fillId="0" borderId="2" xfId="0" applyFill="1" applyBorder="1" applyAlignment="1">
      <alignment wrapText="1"/>
    </xf>
    <xf numFmtId="0" fontId="0" fillId="0" borderId="3" xfId="0" applyFill="1" applyBorder="1" applyAlignment="1">
      <alignment wrapText="1"/>
    </xf>
    <xf numFmtId="0" fontId="1" fillId="0" borderId="0" xfId="0" applyFont="1" applyFill="1" applyAlignment="1"/>
    <xf numFmtId="0" fontId="1" fillId="0" borderId="0" xfId="0" applyFont="1" applyFill="1"/>
    <xf numFmtId="0" fontId="0" fillId="0" borderId="1" xfId="0" applyFont="1" applyFill="1" applyBorder="1" applyAlignment="1">
      <alignment horizontal="left"/>
    </xf>
    <xf numFmtId="0" fontId="0" fillId="0" borderId="2" xfId="0" applyFont="1" applyFill="1" applyBorder="1"/>
    <xf numFmtId="0" fontId="0" fillId="0" borderId="3" xfId="0" applyFont="1" applyFill="1" applyBorder="1"/>
    <xf numFmtId="0" fontId="0" fillId="0" borderId="7" xfId="0" applyFill="1" applyBorder="1" applyAlignment="1">
      <alignment horizontal="left"/>
    </xf>
    <xf numFmtId="0" fontId="0" fillId="0" borderId="0" xfId="0" applyFill="1" applyBorder="1"/>
    <xf numFmtId="0" fontId="0" fillId="0" borderId="9" xfId="0" applyFill="1" applyBorder="1" applyAlignment="1">
      <alignment horizontal="left"/>
    </xf>
    <xf numFmtId="0" fontId="0" fillId="0" borderId="10" xfId="0" applyFill="1" applyBorder="1"/>
    <xf numFmtId="0" fontId="0" fillId="0" borderId="9" xfId="0" applyFill="1" applyBorder="1" applyAlignment="1">
      <alignment wrapText="1"/>
    </xf>
    <xf numFmtId="0" fontId="1" fillId="0" borderId="1" xfId="0" applyFont="1" applyFill="1" applyBorder="1" applyAlignment="1">
      <alignment horizontal="left"/>
    </xf>
    <xf numFmtId="0" fontId="1" fillId="0" borderId="2" xfId="0" applyFont="1" applyFill="1" applyBorder="1"/>
    <xf numFmtId="0" fontId="1" fillId="0" borderId="3" xfId="0" applyFont="1" applyFill="1" applyBorder="1"/>
    <xf numFmtId="0" fontId="1" fillId="0" borderId="0" xfId="0" applyFont="1" applyFill="1" applyBorder="1"/>
    <xf numFmtId="3" fontId="1" fillId="0" borderId="0" xfId="0" applyNumberFormat="1" applyFont="1" applyAlignment="1">
      <alignment horizontal="left"/>
    </xf>
    <xf numFmtId="3" fontId="0" fillId="0" borderId="0" xfId="0" applyNumberFormat="1"/>
    <xf numFmtId="3" fontId="1" fillId="2" borderId="0" xfId="0" applyNumberFormat="1" applyFont="1" applyFill="1" applyAlignment="1">
      <alignment horizontal="left"/>
    </xf>
    <xf numFmtId="3" fontId="0" fillId="2" borderId="0" xfId="0" applyNumberFormat="1" applyFill="1"/>
    <xf numFmtId="3" fontId="0" fillId="0" borderId="0" xfId="0" applyNumberFormat="1" applyAlignment="1">
      <alignment horizontal="left"/>
    </xf>
    <xf numFmtId="3" fontId="0" fillId="0" borderId="1" xfId="0" applyNumberFormat="1" applyBorder="1" applyAlignment="1">
      <alignment horizontal="left"/>
    </xf>
    <xf numFmtId="3" fontId="0" fillId="0" borderId="2" xfId="0" applyNumberFormat="1" applyBorder="1"/>
    <xf numFmtId="3" fontId="0" fillId="2" borderId="3" xfId="0" applyNumberFormat="1" applyFill="1" applyBorder="1" applyProtection="1">
      <protection locked="0"/>
    </xf>
    <xf numFmtId="3" fontId="0" fillId="0" borderId="4" xfId="0" applyNumberFormat="1" applyBorder="1" applyAlignment="1">
      <alignment horizontal="left"/>
    </xf>
    <xf numFmtId="3" fontId="0" fillId="0" borderId="5" xfId="0" applyNumberFormat="1" applyBorder="1"/>
    <xf numFmtId="3" fontId="0" fillId="2" borderId="6" xfId="0" applyNumberFormat="1" applyFill="1" applyBorder="1" applyProtection="1">
      <protection locked="0"/>
    </xf>
    <xf numFmtId="3" fontId="0" fillId="0" borderId="3" xfId="0" applyNumberFormat="1" applyBorder="1"/>
    <xf numFmtId="3" fontId="0" fillId="0" borderId="4" xfId="0" applyNumberFormat="1" applyFont="1" applyBorder="1" applyAlignment="1">
      <alignment horizontal="left"/>
    </xf>
    <xf numFmtId="3" fontId="0" fillId="0" borderId="5" xfId="0" applyNumberFormat="1" applyFont="1" applyBorder="1"/>
    <xf numFmtId="3" fontId="0" fillId="0" borderId="0" xfId="0" applyNumberFormat="1" applyFont="1"/>
    <xf numFmtId="3" fontId="0" fillId="0" borderId="7" xfId="0" applyNumberFormat="1" applyFont="1" applyBorder="1" applyAlignment="1">
      <alignment horizontal="left"/>
    </xf>
    <xf numFmtId="3" fontId="0" fillId="0" borderId="0" xfId="0" applyNumberFormat="1" applyFont="1" applyBorder="1"/>
    <xf numFmtId="3" fontId="0" fillId="0" borderId="9" xfId="0" applyNumberFormat="1" applyFont="1" applyBorder="1" applyAlignment="1">
      <alignment horizontal="left"/>
    </xf>
    <xf numFmtId="3" fontId="0" fillId="0" borderId="10" xfId="0" applyNumberFormat="1" applyFont="1" applyBorder="1"/>
    <xf numFmtId="3" fontId="0" fillId="0" borderId="0" xfId="0" applyNumberFormat="1" applyFont="1" applyBorder="1" applyAlignment="1">
      <alignment horizontal="left"/>
    </xf>
    <xf numFmtId="3" fontId="0" fillId="0" borderId="0" xfId="0" applyNumberFormat="1" applyFont="1" applyBorder="1" applyAlignment="1">
      <alignment wrapText="1"/>
    </xf>
    <xf numFmtId="3" fontId="0" fillId="0" borderId="0" xfId="0" applyNumberFormat="1" applyFont="1" applyBorder="1" applyAlignment="1">
      <alignment vertical="center"/>
    </xf>
    <xf numFmtId="3" fontId="0" fillId="0" borderId="4" xfId="0" applyNumberFormat="1" applyBorder="1" applyAlignment="1">
      <alignment horizontal="left" wrapText="1"/>
    </xf>
    <xf numFmtId="3" fontId="0" fillId="0" borderId="0" xfId="0" applyNumberFormat="1" applyBorder="1" applyAlignment="1">
      <alignment wrapText="1"/>
    </xf>
    <xf numFmtId="3" fontId="0" fillId="0" borderId="0" xfId="0" applyNumberFormat="1" applyBorder="1"/>
    <xf numFmtId="3" fontId="1" fillId="0" borderId="7" xfId="0" applyNumberFormat="1" applyFont="1" applyBorder="1" applyAlignment="1">
      <alignment horizontal="left"/>
    </xf>
    <xf numFmtId="3" fontId="0" fillId="0" borderId="9" xfId="0" applyNumberFormat="1" applyBorder="1" applyAlignment="1">
      <alignment horizontal="left"/>
    </xf>
    <xf numFmtId="3" fontId="0" fillId="0" borderId="0" xfId="0" applyNumberFormat="1" applyAlignment="1"/>
    <xf numFmtId="3" fontId="0" fillId="0" borderId="7" xfId="0" applyNumberFormat="1" applyBorder="1" applyAlignment="1">
      <alignment horizontal="left"/>
    </xf>
    <xf numFmtId="3" fontId="1" fillId="3" borderId="1" xfId="0" applyNumberFormat="1" applyFont="1" applyFill="1" applyBorder="1" applyAlignment="1">
      <alignment horizontal="left"/>
    </xf>
    <xf numFmtId="3" fontId="1" fillId="3" borderId="2" xfId="0" applyNumberFormat="1" applyFont="1" applyFill="1" applyBorder="1"/>
    <xf numFmtId="3" fontId="1" fillId="3" borderId="3" xfId="0" applyNumberFormat="1" applyFont="1" applyFill="1" applyBorder="1" applyAlignment="1">
      <alignment horizontal="center"/>
    </xf>
    <xf numFmtId="3" fontId="1" fillId="0" borderId="0" xfId="0" applyNumberFormat="1" applyFont="1"/>
    <xf numFmtId="3" fontId="1" fillId="3" borderId="0" xfId="0" applyNumberFormat="1" applyFont="1" applyFill="1" applyAlignment="1">
      <alignment horizontal="left"/>
    </xf>
    <xf numFmtId="3" fontId="0" fillId="3" borderId="0" xfId="0" applyNumberFormat="1" applyFill="1"/>
    <xf numFmtId="3" fontId="0" fillId="0" borderId="10" xfId="0" applyNumberFormat="1" applyBorder="1"/>
    <xf numFmtId="3" fontId="1" fillId="0" borderId="1" xfId="0" applyNumberFormat="1" applyFont="1" applyBorder="1" applyAlignment="1">
      <alignment horizontal="left"/>
    </xf>
    <xf numFmtId="3" fontId="1" fillId="0" borderId="2" xfId="0" applyNumberFormat="1" applyFont="1" applyBorder="1"/>
    <xf numFmtId="3" fontId="1" fillId="0" borderId="3" xfId="0" applyNumberFormat="1" applyFont="1" applyBorder="1" applyAlignment="1">
      <alignment horizontal="center"/>
    </xf>
    <xf numFmtId="3" fontId="1" fillId="0" borderId="3" xfId="0" applyNumberFormat="1" applyFont="1" applyBorder="1"/>
    <xf numFmtId="3" fontId="0" fillId="0" borderId="5" xfId="0" applyNumberFormat="1" applyBorder="1" applyAlignment="1">
      <alignment wrapText="1"/>
    </xf>
    <xf numFmtId="3" fontId="0" fillId="0" borderId="0" xfId="0" applyNumberFormat="1" applyBorder="1" applyAlignment="1">
      <alignment wrapText="1"/>
    </xf>
    <xf numFmtId="3" fontId="0" fillId="0" borderId="10" xfId="0" applyNumberFormat="1" applyBorder="1" applyAlignment="1">
      <alignment wrapText="1"/>
    </xf>
    <xf numFmtId="3" fontId="0" fillId="0" borderId="5" xfId="0" applyNumberFormat="1" applyBorder="1" applyAlignment="1">
      <alignment vertical="center"/>
    </xf>
    <xf numFmtId="3" fontId="0" fillId="0" borderId="0" xfId="0" applyNumberFormat="1" applyBorder="1" applyAlignment="1">
      <alignment vertical="center"/>
    </xf>
    <xf numFmtId="3" fontId="0" fillId="0" borderId="10" xfId="0" applyNumberFormat="1" applyBorder="1" applyAlignment="1">
      <alignment vertical="center"/>
    </xf>
    <xf numFmtId="3" fontId="0" fillId="2" borderId="6" xfId="0" applyNumberFormat="1" applyFill="1" applyBorder="1" applyAlignment="1" applyProtection="1">
      <alignment vertical="center"/>
      <protection locked="0"/>
    </xf>
    <xf numFmtId="3" fontId="0" fillId="0" borderId="0" xfId="0" applyNumberFormat="1" applyAlignment="1">
      <alignment horizontal="left" wrapText="1"/>
    </xf>
    <xf numFmtId="3" fontId="0" fillId="0" borderId="0" xfId="0" applyNumberFormat="1" applyAlignment="1">
      <alignment wrapText="1"/>
    </xf>
    <xf numFmtId="3" fontId="1" fillId="0" borderId="0" xfId="0" applyNumberFormat="1" applyFont="1" applyAlignment="1">
      <alignment horizontal="left" wrapText="1"/>
    </xf>
    <xf numFmtId="3" fontId="1" fillId="0" borderId="2" xfId="0" applyNumberFormat="1" applyFont="1" applyBorder="1"/>
    <xf numFmtId="3" fontId="0" fillId="0" borderId="11" xfId="0" applyNumberFormat="1" applyBorder="1" applyAlignment="1" applyProtection="1">
      <alignment vertical="center"/>
      <protection locked="0"/>
    </xf>
    <xf numFmtId="3" fontId="0" fillId="2" borderId="11" xfId="0" applyNumberFormat="1" applyFill="1" applyBorder="1" applyAlignment="1" applyProtection="1">
      <alignment vertical="center"/>
      <protection locked="0"/>
    </xf>
    <xf numFmtId="3" fontId="1" fillId="3" borderId="0" xfId="0" applyNumberFormat="1" applyFont="1" applyFill="1" applyAlignment="1">
      <alignment horizontal="left" wrapText="1"/>
    </xf>
    <xf numFmtId="3" fontId="1" fillId="3" borderId="0" xfId="0" applyNumberFormat="1" applyFont="1" applyFill="1" applyAlignment="1">
      <alignment wrapText="1"/>
    </xf>
    <xf numFmtId="3" fontId="0" fillId="3" borderId="0" xfId="0" applyNumberFormat="1" applyFill="1" applyAlignment="1">
      <alignment wrapText="1"/>
    </xf>
    <xf numFmtId="3" fontId="0" fillId="2" borderId="6" xfId="0" applyNumberFormat="1" applyFill="1" applyBorder="1" applyAlignment="1" applyProtection="1">
      <protection locked="0"/>
    </xf>
    <xf numFmtId="3" fontId="0" fillId="0" borderId="5" xfId="0" applyNumberFormat="1" applyBorder="1" applyAlignment="1">
      <alignment horizontal="left" vertical="center" wrapText="1"/>
    </xf>
    <xf numFmtId="3" fontId="0" fillId="2" borderId="0" xfId="0" applyNumberFormat="1" applyFill="1" applyAlignment="1" applyProtection="1">
      <protection locked="0"/>
    </xf>
    <xf numFmtId="3" fontId="0" fillId="0" borderId="5" xfId="0" applyNumberFormat="1" applyFont="1" applyBorder="1" applyAlignment="1">
      <alignment wrapText="1"/>
    </xf>
    <xf numFmtId="3" fontId="0" fillId="0" borderId="0" xfId="0" applyNumberFormat="1" applyFont="1" applyBorder="1" applyAlignment="1">
      <alignment wrapText="1"/>
    </xf>
    <xf numFmtId="3" fontId="0" fillId="0" borderId="10" xfId="0" applyNumberFormat="1" applyFont="1" applyBorder="1" applyAlignment="1">
      <alignment wrapText="1"/>
    </xf>
    <xf numFmtId="3" fontId="0" fillId="0" borderId="5" xfId="0" applyNumberFormat="1" applyFont="1" applyBorder="1" applyAlignment="1">
      <alignment vertical="center"/>
    </xf>
    <xf numFmtId="3" fontId="0" fillId="0" borderId="0" xfId="0" applyNumberFormat="1" applyFont="1" applyBorder="1" applyAlignment="1">
      <alignment vertical="center"/>
    </xf>
    <xf numFmtId="3" fontId="0" fillId="0" borderId="10" xfId="0" applyNumberFormat="1" applyFont="1" applyBorder="1" applyAlignment="1">
      <alignment vertical="center"/>
    </xf>
    <xf numFmtId="3" fontId="0" fillId="0" borderId="6" xfId="0" applyNumberFormat="1" applyFont="1" applyBorder="1" applyAlignment="1">
      <alignment horizontal="center" vertical="center"/>
    </xf>
    <xf numFmtId="3" fontId="0" fillId="0" borderId="8" xfId="0" applyNumberFormat="1" applyFont="1" applyBorder="1" applyAlignment="1">
      <alignment horizontal="center" vertical="center"/>
    </xf>
    <xf numFmtId="3" fontId="0" fillId="0" borderId="11" xfId="0" applyNumberFormat="1" applyFont="1" applyBorder="1" applyAlignment="1">
      <alignment horizontal="center" vertical="center"/>
    </xf>
    <xf numFmtId="0" fontId="0" fillId="0" borderId="5" xfId="0" applyFill="1" applyBorder="1" applyAlignment="1">
      <alignment vertical="center"/>
    </xf>
    <xf numFmtId="0" fontId="0" fillId="0" borderId="10" xfId="0" applyFill="1" applyBorder="1" applyAlignment="1">
      <alignment vertical="center"/>
    </xf>
    <xf numFmtId="0" fontId="0" fillId="0" borderId="6" xfId="0" applyFill="1" applyBorder="1" applyAlignment="1">
      <alignment vertical="center"/>
    </xf>
    <xf numFmtId="0" fontId="0" fillId="0" borderId="11" xfId="0" applyFill="1" applyBorder="1" applyAlignment="1">
      <alignment vertical="center"/>
    </xf>
    <xf numFmtId="0" fontId="0" fillId="0" borderId="5" xfId="0" applyFill="1" applyBorder="1" applyAlignment="1">
      <alignment wrapText="1"/>
    </xf>
    <xf numFmtId="0" fontId="0" fillId="0" borderId="10" xfId="0" applyFill="1" applyBorder="1" applyAlignment="1">
      <alignment wrapText="1"/>
    </xf>
    <xf numFmtId="49" fontId="0" fillId="0" borderId="0" xfId="0" applyNumberFormat="1" applyFill="1" applyAlignment="1" applyProtection="1">
      <protection locked="0"/>
    </xf>
    <xf numFmtId="0" fontId="0" fillId="0" borderId="5" xfId="0" applyFont="1" applyFill="1" applyBorder="1" applyAlignment="1">
      <alignment wrapText="1"/>
    </xf>
    <xf numFmtId="0" fontId="0" fillId="0" borderId="0" xfId="0" applyFont="1" applyFill="1" applyBorder="1" applyAlignment="1">
      <alignment wrapText="1"/>
    </xf>
    <xf numFmtId="0" fontId="0" fillId="0" borderId="10" xfId="0" applyFont="1" applyFill="1" applyBorder="1" applyAlignment="1">
      <alignment wrapText="1"/>
    </xf>
    <xf numFmtId="0" fontId="0" fillId="0" borderId="0" xfId="0" applyFill="1" applyAlignment="1">
      <alignment horizontal="left" wrapText="1"/>
    </xf>
    <xf numFmtId="0" fontId="0" fillId="0" borderId="0" xfId="0" applyFill="1" applyAlignment="1">
      <alignment wrapText="1"/>
    </xf>
    <xf numFmtId="0" fontId="0" fillId="0" borderId="2" xfId="0" applyFont="1" applyFill="1" applyBorder="1"/>
    <xf numFmtId="0" fontId="0" fillId="0" borderId="0" xfId="0" applyFill="1" applyBorder="1" applyAlignment="1">
      <alignment wrapText="1"/>
    </xf>
    <xf numFmtId="0" fontId="0" fillId="0" borderId="5" xfId="0" applyFont="1" applyFill="1" applyBorder="1" applyAlignment="1">
      <alignment vertical="center"/>
    </xf>
    <xf numFmtId="0" fontId="0" fillId="0" borderId="0" xfId="0" applyFont="1" applyFill="1" applyBorder="1" applyAlignment="1">
      <alignment vertical="center"/>
    </xf>
    <xf numFmtId="0" fontId="0" fillId="0" borderId="10" xfId="0" applyFont="1" applyFill="1" applyBorder="1" applyAlignment="1">
      <alignment vertical="center"/>
    </xf>
    <xf numFmtId="0" fontId="0" fillId="0" borderId="6" xfId="0" applyFont="1" applyFill="1" applyBorder="1" applyAlignment="1">
      <alignment vertical="center"/>
    </xf>
    <xf numFmtId="0" fontId="0" fillId="0" borderId="8" xfId="0" applyFont="1" applyFill="1" applyBorder="1" applyAlignment="1">
      <alignment vertical="center"/>
    </xf>
    <xf numFmtId="0" fontId="0" fillId="0" borderId="11" xfId="0" applyFont="1" applyFill="1" applyBorder="1" applyAlignment="1">
      <alignment vertical="center"/>
    </xf>
    <xf numFmtId="0" fontId="0" fillId="0" borderId="0" xfId="0" applyFill="1" applyAlignment="1">
      <alignment vertical="center"/>
    </xf>
    <xf numFmtId="0" fontId="0" fillId="0" borderId="8" xfId="0" applyFill="1" applyBorder="1" applyAlignment="1">
      <alignment vertical="center"/>
    </xf>
    <xf numFmtId="0" fontId="0" fillId="0" borderId="0" xfId="0" applyFill="1" applyAlignment="1">
      <alignment horizontal="left" vertical="center" wrapText="1"/>
    </xf>
    <xf numFmtId="0" fontId="1" fillId="0" borderId="2" xfId="0" applyFont="1" applyFill="1" applyBorder="1"/>
    <xf numFmtId="0" fontId="1" fillId="0" borderId="0" xfId="0" applyFont="1" applyFill="1" applyAlignment="1">
      <alignment horizontal="left" wrapText="1"/>
    </xf>
    <xf numFmtId="0" fontId="1" fillId="0" borderId="0" xfId="0" applyFont="1" applyFill="1" applyAlignment="1">
      <alignment wrapText="1"/>
    </xf>
    <xf numFmtId="3" fontId="0" fillId="0" borderId="8" xfId="0" applyNumberFormat="1" applyBorder="1" applyAlignment="1" applyProtection="1">
      <alignment vertical="center"/>
      <protection locked="0"/>
    </xf>
    <xf numFmtId="3" fontId="0" fillId="0" borderId="11" xfId="0" applyNumberFormat="1" applyBorder="1" applyAlignment="1" applyProtection="1">
      <protection locked="0"/>
    </xf>
    <xf numFmtId="0" fontId="0" fillId="0" borderId="10" xfId="0" applyBorder="1" applyAlignment="1">
      <alignment wrapText="1"/>
    </xf>
    <xf numFmtId="3" fontId="0" fillId="2" borderId="5" xfId="0" applyNumberFormat="1" applyFill="1" applyBorder="1" applyAlignment="1" applyProtection="1">
      <alignment vertical="center"/>
      <protection locked="0"/>
    </xf>
    <xf numFmtId="3" fontId="0" fillId="2" borderId="0" xfId="0" applyNumberFormat="1" applyFill="1" applyBorder="1" applyAlignment="1" applyProtection="1">
      <alignment vertical="center"/>
      <protection locked="0"/>
    </xf>
    <xf numFmtId="0" fontId="0" fillId="0" borderId="10" xfId="0" applyBorder="1" applyAlignment="1">
      <alignment vertical="center"/>
    </xf>
    <xf numFmtId="0" fontId="0" fillId="0" borderId="0" xfId="0" applyAlignment="1">
      <alignment wrapText="1"/>
    </xf>
    <xf numFmtId="0" fontId="0" fillId="0" borderId="0" xfId="0" applyAlignment="1">
      <alignment vertical="center"/>
    </xf>
    <xf numFmtId="0" fontId="0" fillId="0" borderId="10" xfId="0" applyBorder="1" applyAlignment="1" applyProtection="1">
      <alignment vertical="center"/>
      <protection locked="0"/>
    </xf>
    <xf numFmtId="0" fontId="0" fillId="0" borderId="0" xfId="0" applyFill="1" applyProtection="1"/>
    <xf numFmtId="0" fontId="0" fillId="0" borderId="0" xfId="0" applyFill="1" applyAlignment="1" applyProtection="1">
      <alignment vertical="center"/>
    </xf>
    <xf numFmtId="0" fontId="0" fillId="0" borderId="0" xfId="0" applyAlignment="1" applyProtection="1">
      <alignment vertical="center"/>
    </xf>
    <xf numFmtId="0" fontId="0" fillId="0" borderId="3" xfId="0" applyFill="1" applyBorder="1" applyProtection="1"/>
    <xf numFmtId="0" fontId="0" fillId="0" borderId="6" xfId="0" applyFill="1" applyBorder="1" applyProtection="1"/>
    <xf numFmtId="0" fontId="0" fillId="0" borderId="6" xfId="0" applyFill="1" applyBorder="1" applyAlignment="1" applyProtection="1">
      <alignment wrapText="1"/>
    </xf>
    <xf numFmtId="0" fontId="0" fillId="0" borderId="6" xfId="0" applyFill="1" applyBorder="1" applyAlignment="1" applyProtection="1">
      <alignment vertical="center"/>
    </xf>
    <xf numFmtId="0" fontId="0" fillId="0" borderId="11" xfId="0" applyFill="1" applyBorder="1" applyAlignment="1" applyProtection="1">
      <alignment vertical="center"/>
    </xf>
    <xf numFmtId="0" fontId="0" fillId="0" borderId="6" xfId="0" applyFill="1" applyBorder="1"/>
    <xf numFmtId="0" fontId="0" fillId="0" borderId="0" xfId="0" applyFill="1" applyBorder="1" applyAlignment="1">
      <alignment vertical="center"/>
    </xf>
    <xf numFmtId="0" fontId="0" fillId="0" borderId="11" xfId="0"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AEA3F-91BF-4E1F-8B82-EBC2ACBCE417}">
  <sheetPr>
    <pageSetUpPr fitToPage="1"/>
  </sheetPr>
  <dimension ref="A1:F61"/>
  <sheetViews>
    <sheetView tabSelected="1" workbookViewId="0"/>
  </sheetViews>
  <sheetFormatPr defaultRowHeight="15" x14ac:dyDescent="0.25"/>
  <cols>
    <col min="1" max="1" width="3.36328125" style="42" customWidth="1"/>
    <col min="2" max="2" width="60.36328125" style="39" customWidth="1"/>
    <col min="3" max="3" width="2.81640625" style="39" customWidth="1"/>
    <col min="4" max="4" width="10.1796875" style="39" customWidth="1"/>
    <col min="5" max="5" width="2.81640625" style="39" customWidth="1"/>
    <col min="6" max="6" width="16.6328125" style="39" customWidth="1"/>
    <col min="7" max="16384" width="8.7265625" style="39"/>
  </cols>
  <sheetData>
    <row r="1" spans="1:6" ht="15.6" x14ac:dyDescent="0.3">
      <c r="A1" s="38" t="s">
        <v>5</v>
      </c>
    </row>
    <row r="2" spans="1:6" ht="15.6" x14ac:dyDescent="0.3">
      <c r="A2" s="38" t="s">
        <v>0</v>
      </c>
    </row>
    <row r="3" spans="1:6" ht="15.6" x14ac:dyDescent="0.3">
      <c r="A3" s="38"/>
    </row>
    <row r="4" spans="1:6" ht="15.6" x14ac:dyDescent="0.3">
      <c r="A4" s="40" t="s">
        <v>1</v>
      </c>
      <c r="B4" s="41"/>
    </row>
    <row r="5" spans="1:6" ht="15.6" x14ac:dyDescent="0.3">
      <c r="A5" s="38"/>
    </row>
    <row r="6" spans="1:6" ht="15.6" x14ac:dyDescent="0.3">
      <c r="B6" s="38" t="s">
        <v>6</v>
      </c>
      <c r="D6" s="96"/>
      <c r="E6" s="96"/>
      <c r="F6" s="96"/>
    </row>
    <row r="7" spans="1:6" ht="15.6" x14ac:dyDescent="0.3">
      <c r="A7" s="38"/>
    </row>
    <row r="8" spans="1:6" x14ac:dyDescent="0.25">
      <c r="A8" s="43">
        <v>1</v>
      </c>
      <c r="B8" s="44" t="s">
        <v>7</v>
      </c>
      <c r="C8" s="44">
        <v>1</v>
      </c>
      <c r="D8" s="45"/>
    </row>
    <row r="9" spans="1:6" x14ac:dyDescent="0.25">
      <c r="A9" s="43">
        <v>2</v>
      </c>
      <c r="B9" s="44" t="s">
        <v>8</v>
      </c>
      <c r="C9" s="44">
        <v>2</v>
      </c>
      <c r="D9" s="45"/>
    </row>
    <row r="10" spans="1:6" x14ac:dyDescent="0.25">
      <c r="A10" s="46">
        <v>3</v>
      </c>
      <c r="B10" s="47" t="s">
        <v>9</v>
      </c>
      <c r="C10" s="47">
        <v>3</v>
      </c>
      <c r="D10" s="48"/>
    </row>
    <row r="11" spans="1:6" x14ac:dyDescent="0.25">
      <c r="A11" s="43">
        <v>4</v>
      </c>
      <c r="B11" s="44" t="s">
        <v>10</v>
      </c>
      <c r="C11" s="44"/>
      <c r="D11" s="44"/>
      <c r="E11" s="44">
        <v>4</v>
      </c>
      <c r="F11" s="49">
        <f>SUM(D8:D10)</f>
        <v>0</v>
      </c>
    </row>
    <row r="13" spans="1:6" x14ac:dyDescent="0.25">
      <c r="A13" s="43">
        <v>5</v>
      </c>
      <c r="B13" s="44" t="s">
        <v>11</v>
      </c>
      <c r="C13" s="44">
        <v>5</v>
      </c>
      <c r="D13" s="45"/>
    </row>
    <row r="14" spans="1:6" x14ac:dyDescent="0.25">
      <c r="A14" s="46">
        <v>6</v>
      </c>
      <c r="B14" s="47" t="s">
        <v>12</v>
      </c>
      <c r="C14" s="47">
        <v>6</v>
      </c>
      <c r="D14" s="48"/>
    </row>
    <row r="15" spans="1:6" x14ac:dyDescent="0.25">
      <c r="A15" s="43">
        <v>7</v>
      </c>
      <c r="B15" s="44" t="s">
        <v>13</v>
      </c>
      <c r="C15" s="44"/>
      <c r="D15" s="44"/>
      <c r="E15" s="44">
        <v>7</v>
      </c>
      <c r="F15" s="49">
        <f>SUM(D13:D14)</f>
        <v>0</v>
      </c>
    </row>
    <row r="17" spans="1:6" s="52" customFormat="1" x14ac:dyDescent="0.25">
      <c r="A17" s="50">
        <v>8</v>
      </c>
      <c r="B17" s="97" t="s">
        <v>66</v>
      </c>
      <c r="C17" s="51"/>
      <c r="D17" s="51"/>
      <c r="E17" s="100">
        <v>8</v>
      </c>
      <c r="F17" s="103" t="str">
        <f>IF(Detail!$F$22=4000,4000,"Continue")</f>
        <v>Continue</v>
      </c>
    </row>
    <row r="18" spans="1:6" s="52" customFormat="1" x14ac:dyDescent="0.25">
      <c r="A18" s="53"/>
      <c r="B18" s="98"/>
      <c r="C18" s="54"/>
      <c r="D18" s="54"/>
      <c r="E18" s="101"/>
      <c r="F18" s="104"/>
    </row>
    <row r="19" spans="1:6" s="52" customFormat="1" x14ac:dyDescent="0.25">
      <c r="A19" s="53"/>
      <c r="B19" s="98"/>
      <c r="C19" s="54"/>
      <c r="D19" s="54"/>
      <c r="E19" s="101"/>
      <c r="F19" s="104"/>
    </row>
    <row r="20" spans="1:6" s="52" customFormat="1" x14ac:dyDescent="0.25">
      <c r="A20" s="55"/>
      <c r="B20" s="99"/>
      <c r="C20" s="56"/>
      <c r="D20" s="56"/>
      <c r="E20" s="102"/>
      <c r="F20" s="105"/>
    </row>
    <row r="21" spans="1:6" s="52" customFormat="1" x14ac:dyDescent="0.25">
      <c r="A21" s="57"/>
      <c r="B21" s="58"/>
      <c r="C21" s="54"/>
      <c r="D21" s="54"/>
      <c r="E21" s="59"/>
      <c r="F21" s="59"/>
    </row>
    <row r="22" spans="1:6" s="62" customFormat="1" x14ac:dyDescent="0.25">
      <c r="A22" s="60">
        <v>9</v>
      </c>
      <c r="B22" s="78" t="s">
        <v>67</v>
      </c>
      <c r="C22" s="81">
        <v>9</v>
      </c>
      <c r="D22" s="84"/>
      <c r="E22" s="61"/>
      <c r="F22" s="61"/>
    </row>
    <row r="23" spans="1:6" ht="15.6" x14ac:dyDescent="0.3">
      <c r="A23" s="63"/>
      <c r="B23" s="79"/>
      <c r="C23" s="82"/>
      <c r="D23" s="132"/>
    </row>
    <row r="24" spans="1:6" x14ac:dyDescent="0.25">
      <c r="A24" s="64"/>
      <c r="B24" s="80"/>
      <c r="C24" s="83"/>
      <c r="D24" s="89"/>
    </row>
    <row r="25" spans="1:6" x14ac:dyDescent="0.25">
      <c r="B25" s="65"/>
    </row>
    <row r="26" spans="1:6" x14ac:dyDescent="0.25">
      <c r="A26" s="87" t="s">
        <v>70</v>
      </c>
      <c r="B26" s="85"/>
      <c r="C26" s="85"/>
      <c r="D26" s="85"/>
      <c r="E26" s="85"/>
      <c r="F26" s="85"/>
    </row>
    <row r="27" spans="1:6" x14ac:dyDescent="0.25">
      <c r="A27" s="85"/>
      <c r="B27" s="85"/>
      <c r="C27" s="85"/>
      <c r="D27" s="85"/>
      <c r="E27" s="85"/>
      <c r="F27" s="85"/>
    </row>
    <row r="28" spans="1:6" x14ac:dyDescent="0.25">
      <c r="A28" s="46">
        <v>10</v>
      </c>
      <c r="B28" s="95" t="s">
        <v>43</v>
      </c>
      <c r="C28" s="81">
        <v>10</v>
      </c>
      <c r="D28" s="84"/>
    </row>
    <row r="29" spans="1:6" x14ac:dyDescent="0.25">
      <c r="A29" s="66"/>
      <c r="B29" s="79"/>
      <c r="C29" s="82"/>
      <c r="D29" s="132"/>
    </row>
    <row r="30" spans="1:6" x14ac:dyDescent="0.25">
      <c r="A30" s="66"/>
      <c r="B30" s="79"/>
      <c r="C30" s="82"/>
      <c r="D30" s="132"/>
    </row>
    <row r="31" spans="1:6" x14ac:dyDescent="0.25">
      <c r="A31" s="66"/>
      <c r="B31" s="79"/>
      <c r="C31" s="82"/>
      <c r="D31" s="132"/>
    </row>
    <row r="32" spans="1:6" x14ac:dyDescent="0.25">
      <c r="A32" s="64"/>
      <c r="B32" s="80"/>
      <c r="C32" s="83"/>
      <c r="D32" s="89"/>
    </row>
    <row r="33" spans="1:6" x14ac:dyDescent="0.25">
      <c r="A33" s="43">
        <v>11</v>
      </c>
      <c r="B33" s="44" t="s">
        <v>44</v>
      </c>
      <c r="C33" s="44">
        <v>11</v>
      </c>
      <c r="D33" s="45"/>
    </row>
    <row r="34" spans="1:6" x14ac:dyDescent="0.25">
      <c r="A34" s="43">
        <v>12</v>
      </c>
      <c r="B34" s="44" t="s">
        <v>45</v>
      </c>
      <c r="C34" s="44">
        <v>12</v>
      </c>
      <c r="D34" s="45"/>
    </row>
    <row r="35" spans="1:6" x14ac:dyDescent="0.25">
      <c r="A35" s="46">
        <v>13</v>
      </c>
      <c r="B35" s="78" t="s">
        <v>73</v>
      </c>
      <c r="C35" s="81">
        <v>13</v>
      </c>
      <c r="D35" s="135"/>
    </row>
    <row r="36" spans="1:6" x14ac:dyDescent="0.25">
      <c r="A36" s="66"/>
      <c r="B36" s="79"/>
      <c r="C36" s="82"/>
      <c r="D36" s="136"/>
    </row>
    <row r="37" spans="1:6" x14ac:dyDescent="0.25">
      <c r="A37" s="66"/>
      <c r="B37" s="134"/>
      <c r="C37" s="137"/>
      <c r="D37" s="140"/>
    </row>
    <row r="38" spans="1:6" s="70" customFormat="1" ht="15.6" x14ac:dyDescent="0.3">
      <c r="A38" s="67">
        <v>14</v>
      </c>
      <c r="B38" s="68" t="s">
        <v>71</v>
      </c>
      <c r="C38" s="68"/>
      <c r="D38" s="68"/>
      <c r="E38" s="68">
        <v>14</v>
      </c>
      <c r="F38" s="69" t="str">
        <f>IF(OR(Detail!F49="N/A",Detail!F49="Go to Option 4A"),"None",IF(Detail!F49="Go to Option 4B","Lines 15 &amp; 16","Lines 15-19"))</f>
        <v>None</v>
      </c>
    </row>
    <row r="40" spans="1:6" x14ac:dyDescent="0.25">
      <c r="A40" s="43">
        <v>15</v>
      </c>
      <c r="B40" s="44" t="s">
        <v>22</v>
      </c>
      <c r="C40" s="44">
        <v>15</v>
      </c>
      <c r="D40" s="45"/>
    </row>
    <row r="41" spans="1:6" x14ac:dyDescent="0.25">
      <c r="A41" s="43">
        <v>16</v>
      </c>
      <c r="B41" s="44" t="s">
        <v>23</v>
      </c>
      <c r="C41" s="44">
        <v>16</v>
      </c>
      <c r="D41" s="45"/>
    </row>
    <row r="42" spans="1:6" ht="15.6" x14ac:dyDescent="0.3">
      <c r="A42" s="38"/>
    </row>
    <row r="43" spans="1:6" ht="15.6" x14ac:dyDescent="0.3">
      <c r="A43" s="71" t="s">
        <v>69</v>
      </c>
      <c r="B43" s="72"/>
      <c r="C43" s="72"/>
      <c r="D43" s="72"/>
      <c r="E43" s="72"/>
      <c r="F43" s="72"/>
    </row>
    <row r="44" spans="1:6" x14ac:dyDescent="0.25">
      <c r="A44" s="85" t="s">
        <v>55</v>
      </c>
      <c r="B44" s="86"/>
      <c r="C44" s="86"/>
      <c r="D44" s="86"/>
      <c r="E44" s="86"/>
      <c r="F44" s="86"/>
    </row>
    <row r="45" spans="1:6" x14ac:dyDescent="0.25">
      <c r="A45" s="86"/>
      <c r="B45" s="86"/>
      <c r="C45" s="86"/>
      <c r="D45" s="86"/>
      <c r="E45" s="86"/>
      <c r="F45" s="86"/>
    </row>
    <row r="46" spans="1:6" x14ac:dyDescent="0.25">
      <c r="A46" s="86"/>
      <c r="B46" s="86"/>
      <c r="C46" s="86"/>
      <c r="D46" s="86"/>
      <c r="E46" s="86"/>
      <c r="F46" s="86"/>
    </row>
    <row r="47" spans="1:6" x14ac:dyDescent="0.25">
      <c r="A47" s="86"/>
      <c r="B47" s="86"/>
      <c r="C47" s="86"/>
      <c r="D47" s="86"/>
      <c r="E47" s="86"/>
      <c r="F47" s="86"/>
    </row>
    <row r="48" spans="1:6" x14ac:dyDescent="0.25">
      <c r="A48" s="46">
        <v>17</v>
      </c>
      <c r="B48" s="78" t="s">
        <v>54</v>
      </c>
      <c r="C48" s="81">
        <v>17</v>
      </c>
      <c r="D48" s="84"/>
    </row>
    <row r="49" spans="1:6" x14ac:dyDescent="0.25">
      <c r="A49" s="64"/>
      <c r="B49" s="80"/>
      <c r="C49" s="83"/>
      <c r="D49" s="90"/>
    </row>
    <row r="50" spans="1:6" x14ac:dyDescent="0.25">
      <c r="A50" s="91" t="s">
        <v>72</v>
      </c>
      <c r="B50" s="92"/>
      <c r="C50" s="92"/>
      <c r="D50" s="92"/>
      <c r="E50" s="92"/>
      <c r="F50" s="92"/>
    </row>
    <row r="51" spans="1:6" x14ac:dyDescent="0.25">
      <c r="A51" s="92"/>
      <c r="B51" s="92"/>
      <c r="C51" s="92"/>
      <c r="D51" s="92"/>
      <c r="E51" s="92"/>
      <c r="F51" s="92"/>
    </row>
    <row r="52" spans="1:6" x14ac:dyDescent="0.25">
      <c r="A52" s="93"/>
      <c r="B52" s="93"/>
      <c r="C52" s="93"/>
      <c r="D52" s="93"/>
      <c r="E52" s="93"/>
      <c r="F52" s="93"/>
    </row>
    <row r="53" spans="1:6" x14ac:dyDescent="0.25">
      <c r="A53" s="46">
        <v>18</v>
      </c>
      <c r="B53" s="78" t="s">
        <v>68</v>
      </c>
      <c r="C53" s="47">
        <v>18</v>
      </c>
      <c r="D53" s="94"/>
    </row>
    <row r="54" spans="1:6" x14ac:dyDescent="0.25">
      <c r="A54" s="64"/>
      <c r="B54" s="80"/>
      <c r="C54" s="73"/>
      <c r="D54" s="133"/>
    </row>
    <row r="55" spans="1:6" x14ac:dyDescent="0.25">
      <c r="A55" s="46">
        <v>19</v>
      </c>
      <c r="B55" s="78" t="s">
        <v>28</v>
      </c>
      <c r="C55" s="81">
        <v>19</v>
      </c>
      <c r="D55" s="84"/>
    </row>
    <row r="56" spans="1:6" x14ac:dyDescent="0.25">
      <c r="A56" s="64"/>
      <c r="B56" s="80"/>
      <c r="C56" s="83"/>
      <c r="D56" s="89"/>
    </row>
    <row r="58" spans="1:6" ht="15.6" x14ac:dyDescent="0.3">
      <c r="A58" s="38" t="s">
        <v>52</v>
      </c>
      <c r="B58" s="70"/>
      <c r="C58" s="70"/>
      <c r="D58" s="70"/>
      <c r="E58" s="70"/>
      <c r="F58" s="70"/>
    </row>
    <row r="59" spans="1:6" ht="15.6" x14ac:dyDescent="0.3">
      <c r="A59" s="74">
        <v>20</v>
      </c>
      <c r="B59" s="75" t="s">
        <v>53</v>
      </c>
      <c r="C59" s="75"/>
      <c r="D59" s="75"/>
      <c r="E59" s="75">
        <v>20</v>
      </c>
      <c r="F59" s="76" t="str">
        <f>Detail!F117</f>
        <v>In Scope</v>
      </c>
    </row>
    <row r="60" spans="1:6" ht="15.6" x14ac:dyDescent="0.3">
      <c r="A60" s="74">
        <v>21</v>
      </c>
      <c r="B60" s="88" t="s">
        <v>51</v>
      </c>
      <c r="C60" s="88"/>
      <c r="D60" s="88"/>
      <c r="E60" s="75">
        <v>21</v>
      </c>
      <c r="F60" s="77">
        <f>Detail!F118</f>
        <v>0</v>
      </c>
    </row>
    <row r="61" spans="1:6" ht="15.6" x14ac:dyDescent="0.3">
      <c r="A61" s="74">
        <v>22</v>
      </c>
      <c r="B61" s="75" t="s">
        <v>50</v>
      </c>
      <c r="C61" s="75"/>
      <c r="D61" s="75"/>
      <c r="E61" s="75">
        <v>22</v>
      </c>
      <c r="F61" s="77">
        <f>Detail!F119</f>
        <v>0</v>
      </c>
    </row>
  </sheetData>
  <sheetProtection algorithmName="SHA-512" hashValue="qeZH4YmIL8NV78Yj93KSPWB8WS0vp9eWABk2UTra//gubZeGzNTFIbTKxmWU3HZTGsgsgdJU5xd2hnFTyJ3VeQ==" saltValue="MUvPMtT5vdh8/aR/S3vGbg==" spinCount="100000" sheet="1" objects="1" scenarios="1"/>
  <protectedRanges>
    <protectedRange sqref="A8" name="Range1"/>
  </protectedRanges>
  <mergeCells count="25">
    <mergeCell ref="D6:F6"/>
    <mergeCell ref="B17:B20"/>
    <mergeCell ref="E17:E20"/>
    <mergeCell ref="F17:F20"/>
    <mergeCell ref="B35:B37"/>
    <mergeCell ref="D35:D37"/>
    <mergeCell ref="C35:C37"/>
    <mergeCell ref="B60:D60"/>
    <mergeCell ref="B55:B56"/>
    <mergeCell ref="C55:C56"/>
    <mergeCell ref="D55:D56"/>
    <mergeCell ref="B48:B49"/>
    <mergeCell ref="C48:C49"/>
    <mergeCell ref="D48:D49"/>
    <mergeCell ref="A50:F52"/>
    <mergeCell ref="B53:B54"/>
    <mergeCell ref="D53:D54"/>
    <mergeCell ref="B22:B24"/>
    <mergeCell ref="C22:C24"/>
    <mergeCell ref="D22:D24"/>
    <mergeCell ref="A44:F47"/>
    <mergeCell ref="C28:C32"/>
    <mergeCell ref="D28:D32"/>
    <mergeCell ref="A26:F27"/>
    <mergeCell ref="B28:B32"/>
  </mergeCells>
  <dataValidations count="1">
    <dataValidation type="list" allowBlank="1" showInputMessage="1" showErrorMessage="1" sqref="D28 D48:D49 D33:D36" xr:uid="{4B953DE3-871A-46DD-9C29-87CC0BC81A88}">
      <formula1>"YES,NO"</formula1>
    </dataValidation>
  </dataValidations>
  <pageMargins left="0.7" right="0.7" top="0.75" bottom="0.75" header="0.3" footer="0.3"/>
  <pageSetup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09F45-FD48-4522-9733-06C91EEA8DEF}">
  <dimension ref="A1:F119"/>
  <sheetViews>
    <sheetView zoomScaleNormal="100" workbookViewId="0"/>
  </sheetViews>
  <sheetFormatPr defaultRowHeight="15" x14ac:dyDescent="0.25"/>
  <cols>
    <col min="1" max="1" width="3.36328125" style="3" customWidth="1"/>
    <col min="2" max="2" width="60.36328125" style="2" customWidth="1"/>
    <col min="3" max="3" width="2.81640625" style="2" customWidth="1"/>
    <col min="4" max="4" width="10.1796875" style="2" customWidth="1"/>
    <col min="5" max="5" width="2.81640625" style="2" customWidth="1"/>
    <col min="6" max="6" width="14.7265625" style="2" customWidth="1"/>
    <col min="7" max="16384" width="8.7265625" style="2"/>
  </cols>
  <sheetData>
    <row r="1" spans="1:6" ht="15.6" x14ac:dyDescent="0.3">
      <c r="A1" s="1" t="s">
        <v>5</v>
      </c>
    </row>
    <row r="2" spans="1:6" ht="15.6" x14ac:dyDescent="0.3">
      <c r="A2" s="1" t="s">
        <v>0</v>
      </c>
    </row>
    <row r="3" spans="1:6" ht="15.6" x14ac:dyDescent="0.3">
      <c r="A3" s="1"/>
    </row>
    <row r="4" spans="1:6" ht="15.6" x14ac:dyDescent="0.3">
      <c r="A4" s="1" t="s">
        <v>74</v>
      </c>
    </row>
    <row r="5" spans="1:6" ht="15.6" x14ac:dyDescent="0.3">
      <c r="A5" s="1"/>
    </row>
    <row r="6" spans="1:6" ht="15.6" x14ac:dyDescent="0.3">
      <c r="B6" s="1"/>
      <c r="D6" s="112"/>
      <c r="E6" s="112"/>
      <c r="F6" s="112"/>
    </row>
    <row r="7" spans="1:6" ht="15.6" x14ac:dyDescent="0.3">
      <c r="A7" s="1"/>
    </row>
    <row r="8" spans="1:6" ht="15.6" x14ac:dyDescent="0.3">
      <c r="A8" s="1" t="s">
        <v>2</v>
      </c>
    </row>
    <row r="9" spans="1:6" x14ac:dyDescent="0.25">
      <c r="A9" s="4">
        <v>1</v>
      </c>
      <c r="B9" s="5" t="s">
        <v>7</v>
      </c>
      <c r="C9" s="5">
        <v>1</v>
      </c>
      <c r="D9" s="144">
        <f>'AOC Summary'!D8</f>
        <v>0</v>
      </c>
    </row>
    <row r="10" spans="1:6" x14ac:dyDescent="0.25">
      <c r="A10" s="4">
        <v>2</v>
      </c>
      <c r="B10" s="5" t="s">
        <v>8</v>
      </c>
      <c r="C10" s="5">
        <v>2</v>
      </c>
      <c r="D10" s="144">
        <f>'AOC Summary'!D9</f>
        <v>0</v>
      </c>
    </row>
    <row r="11" spans="1:6" x14ac:dyDescent="0.25">
      <c r="A11" s="6">
        <v>3</v>
      </c>
      <c r="B11" s="7" t="s">
        <v>9</v>
      </c>
      <c r="C11" s="7">
        <v>3</v>
      </c>
      <c r="D11" s="145">
        <f>'AOC Summary'!D10</f>
        <v>0</v>
      </c>
    </row>
    <row r="12" spans="1:6" x14ac:dyDescent="0.25">
      <c r="A12" s="4">
        <v>4</v>
      </c>
      <c r="B12" s="5" t="s">
        <v>10</v>
      </c>
      <c r="C12" s="5"/>
      <c r="D12" s="5"/>
      <c r="E12" s="5">
        <v>4</v>
      </c>
      <c r="F12" s="8">
        <f>SUM(D9:D11)</f>
        <v>0</v>
      </c>
    </row>
    <row r="14" spans="1:6" x14ac:dyDescent="0.25">
      <c r="A14" s="4">
        <v>5</v>
      </c>
      <c r="B14" s="5" t="s">
        <v>11</v>
      </c>
      <c r="C14" s="5">
        <v>5</v>
      </c>
      <c r="D14" s="144">
        <f>'AOC Summary'!D13</f>
        <v>0</v>
      </c>
    </row>
    <row r="15" spans="1:6" x14ac:dyDescent="0.25">
      <c r="A15" s="6">
        <v>6</v>
      </c>
      <c r="B15" s="7" t="s">
        <v>12</v>
      </c>
      <c r="C15" s="7">
        <v>6</v>
      </c>
      <c r="D15" s="145">
        <f>'AOC Summary'!D14</f>
        <v>0</v>
      </c>
    </row>
    <row r="16" spans="1:6" x14ac:dyDescent="0.25">
      <c r="A16" s="4">
        <v>7</v>
      </c>
      <c r="B16" s="5" t="s">
        <v>13</v>
      </c>
      <c r="C16" s="5"/>
      <c r="D16" s="5"/>
      <c r="E16" s="5">
        <v>7</v>
      </c>
      <c r="F16" s="8">
        <f>SUM(D14:D15)</f>
        <v>0</v>
      </c>
    </row>
    <row r="18" spans="1:6" ht="15.6" x14ac:dyDescent="0.3">
      <c r="A18" s="1" t="s">
        <v>3</v>
      </c>
    </row>
    <row r="19" spans="1:6" x14ac:dyDescent="0.25">
      <c r="A19" s="4">
        <v>8</v>
      </c>
      <c r="B19" s="5" t="s">
        <v>14</v>
      </c>
      <c r="C19" s="5"/>
      <c r="D19" s="5"/>
      <c r="E19" s="5">
        <v>8</v>
      </c>
      <c r="F19" s="8">
        <f>F12</f>
        <v>0</v>
      </c>
    </row>
    <row r="20" spans="1:6" x14ac:dyDescent="0.25">
      <c r="A20" s="4">
        <v>9</v>
      </c>
      <c r="B20" s="5" t="s">
        <v>15</v>
      </c>
      <c r="C20" s="5"/>
      <c r="D20" s="5"/>
      <c r="E20" s="5">
        <v>9</v>
      </c>
      <c r="F20" s="8">
        <f>F16</f>
        <v>0</v>
      </c>
    </row>
    <row r="21" spans="1:6" x14ac:dyDescent="0.25">
      <c r="A21" s="4">
        <v>10</v>
      </c>
      <c r="B21" s="5" t="s">
        <v>16</v>
      </c>
      <c r="C21" s="5"/>
      <c r="D21" s="5"/>
      <c r="E21" s="5">
        <v>10</v>
      </c>
      <c r="F21" s="8">
        <f>F19-F20</f>
        <v>0</v>
      </c>
    </row>
    <row r="22" spans="1:6" s="11" customFormat="1" x14ac:dyDescent="0.25">
      <c r="A22" s="9">
        <v>11</v>
      </c>
      <c r="B22" s="113" t="s">
        <v>39</v>
      </c>
      <c r="C22" s="10"/>
      <c r="D22" s="10"/>
      <c r="E22" s="120">
        <v>11</v>
      </c>
      <c r="F22" s="123" t="str">
        <f>IF(F21&gt;3999,4000,"Go to Step 3")</f>
        <v>Go to Step 3</v>
      </c>
    </row>
    <row r="23" spans="1:6" s="11" customFormat="1" x14ac:dyDescent="0.25">
      <c r="A23" s="12"/>
      <c r="B23" s="114"/>
      <c r="C23" s="13"/>
      <c r="D23" s="13"/>
      <c r="E23" s="121"/>
      <c r="F23" s="124"/>
    </row>
    <row r="24" spans="1:6" s="11" customFormat="1" x14ac:dyDescent="0.25">
      <c r="A24" s="12"/>
      <c r="B24" s="114"/>
      <c r="C24" s="13"/>
      <c r="D24" s="13"/>
      <c r="E24" s="121"/>
      <c r="F24" s="124"/>
    </row>
    <row r="25" spans="1:6" s="11" customFormat="1" x14ac:dyDescent="0.25">
      <c r="A25" s="14"/>
      <c r="B25" s="115"/>
      <c r="C25" s="15"/>
      <c r="D25" s="15"/>
      <c r="E25" s="122"/>
      <c r="F25" s="125"/>
    </row>
    <row r="27" spans="1:6" ht="15.6" x14ac:dyDescent="0.3">
      <c r="A27" s="1" t="s">
        <v>65</v>
      </c>
    </row>
    <row r="28" spans="1:6" x14ac:dyDescent="0.25">
      <c r="A28" s="116" t="s">
        <v>4</v>
      </c>
      <c r="B28" s="117"/>
      <c r="C28" s="117"/>
      <c r="D28" s="117"/>
      <c r="E28" s="117"/>
      <c r="F28" s="117"/>
    </row>
    <row r="29" spans="1:6" x14ac:dyDescent="0.25">
      <c r="A29" s="117"/>
      <c r="B29" s="117"/>
      <c r="C29" s="117"/>
      <c r="D29" s="117"/>
      <c r="E29" s="117"/>
      <c r="F29" s="117"/>
    </row>
    <row r="30" spans="1:6" x14ac:dyDescent="0.25">
      <c r="A30" s="117"/>
      <c r="B30" s="117"/>
      <c r="C30" s="117"/>
      <c r="D30" s="117"/>
      <c r="E30" s="117"/>
      <c r="F30" s="117"/>
    </row>
    <row r="31" spans="1:6" x14ac:dyDescent="0.25">
      <c r="A31" s="16">
        <v>12</v>
      </c>
      <c r="B31" s="17" t="s">
        <v>17</v>
      </c>
      <c r="C31" s="18">
        <v>12</v>
      </c>
      <c r="D31" s="146">
        <f>'AOC Summary'!D22</f>
        <v>0</v>
      </c>
      <c r="E31" s="19"/>
      <c r="F31" s="19"/>
    </row>
    <row r="32" spans="1:6" x14ac:dyDescent="0.25">
      <c r="A32" s="20">
        <v>13</v>
      </c>
      <c r="B32" s="21" t="s">
        <v>18</v>
      </c>
      <c r="C32" s="22"/>
      <c r="D32" s="22"/>
      <c r="E32" s="22">
        <v>13</v>
      </c>
      <c r="F32" s="23">
        <f>F12-D31</f>
        <v>0</v>
      </c>
    </row>
    <row r="33" spans="1:6" ht="15" customHeight="1" x14ac:dyDescent="0.25">
      <c r="A33" s="20">
        <v>14</v>
      </c>
      <c r="B33" s="22" t="s">
        <v>19</v>
      </c>
      <c r="C33" s="22"/>
      <c r="D33" s="22"/>
      <c r="E33" s="22">
        <v>14</v>
      </c>
      <c r="F33" s="23">
        <f>F16-D31</f>
        <v>0</v>
      </c>
    </row>
    <row r="34" spans="1:6" ht="15.6" x14ac:dyDescent="0.3">
      <c r="A34" s="24" t="s">
        <v>41</v>
      </c>
      <c r="B34" s="19"/>
      <c r="C34" s="19"/>
      <c r="D34" s="19"/>
      <c r="E34" s="19"/>
      <c r="F34" s="19"/>
    </row>
    <row r="35" spans="1:6" x14ac:dyDescent="0.25">
      <c r="A35" s="19"/>
      <c r="B35" s="19"/>
      <c r="C35" s="19"/>
      <c r="D35" s="19"/>
      <c r="E35" s="19"/>
      <c r="F35" s="19"/>
    </row>
    <row r="36" spans="1:6" ht="15.6" x14ac:dyDescent="0.3">
      <c r="A36" s="1" t="s">
        <v>40</v>
      </c>
    </row>
    <row r="37" spans="1:6" x14ac:dyDescent="0.25">
      <c r="A37" s="116" t="s">
        <v>42</v>
      </c>
      <c r="B37" s="117"/>
      <c r="C37" s="117"/>
      <c r="D37" s="117"/>
      <c r="E37" s="117"/>
      <c r="F37" s="117"/>
    </row>
    <row r="38" spans="1:6" x14ac:dyDescent="0.25">
      <c r="A38" s="117"/>
      <c r="B38" s="117"/>
      <c r="C38" s="117"/>
      <c r="D38" s="117"/>
      <c r="E38" s="117"/>
      <c r="F38" s="117"/>
    </row>
    <row r="39" spans="1:6" x14ac:dyDescent="0.25">
      <c r="A39" s="3">
        <v>15</v>
      </c>
      <c r="B39" s="128" t="s">
        <v>43</v>
      </c>
      <c r="C39" s="2">
        <v>15</v>
      </c>
      <c r="D39" s="141">
        <f>'AOC Summary'!D28</f>
        <v>0</v>
      </c>
    </row>
    <row r="40" spans="1:6" x14ac:dyDescent="0.25">
      <c r="B40" s="117"/>
      <c r="D40" s="141"/>
    </row>
    <row r="41" spans="1:6" x14ac:dyDescent="0.25">
      <c r="B41" s="117"/>
      <c r="D41" s="141"/>
    </row>
    <row r="42" spans="1:6" x14ac:dyDescent="0.25">
      <c r="B42" s="117"/>
      <c r="D42" s="141"/>
    </row>
    <row r="43" spans="1:6" x14ac:dyDescent="0.25">
      <c r="B43" s="117"/>
      <c r="D43" s="141"/>
    </row>
    <row r="44" spans="1:6" x14ac:dyDescent="0.25">
      <c r="A44" s="3">
        <v>16</v>
      </c>
      <c r="B44" s="2" t="s">
        <v>44</v>
      </c>
      <c r="C44" s="2">
        <v>16</v>
      </c>
      <c r="D44" s="141">
        <f>'AOC Summary'!D33</f>
        <v>0</v>
      </c>
    </row>
    <row r="45" spans="1:6" x14ac:dyDescent="0.25">
      <c r="A45" s="3">
        <v>17</v>
      </c>
      <c r="B45" s="2" t="s">
        <v>45</v>
      </c>
      <c r="C45" s="2">
        <v>17</v>
      </c>
      <c r="D45" s="141">
        <f>'AOC Summary'!D34</f>
        <v>0</v>
      </c>
    </row>
    <row r="46" spans="1:6" x14ac:dyDescent="0.25">
      <c r="A46" s="3">
        <v>18</v>
      </c>
      <c r="B46" s="117" t="s">
        <v>73</v>
      </c>
      <c r="C46" s="126">
        <v>18</v>
      </c>
      <c r="D46" s="142">
        <f>'AOC Summary'!D35</f>
        <v>0</v>
      </c>
    </row>
    <row r="47" spans="1:6" x14ac:dyDescent="0.25">
      <c r="B47" s="117"/>
      <c r="C47" s="126"/>
      <c r="D47" s="142"/>
    </row>
    <row r="48" spans="1:6" x14ac:dyDescent="0.25">
      <c r="B48" s="138"/>
      <c r="C48" s="139"/>
      <c r="D48" s="143"/>
    </row>
    <row r="49" spans="1:6" s="25" customFormat="1" ht="15.6" x14ac:dyDescent="0.3">
      <c r="A49" s="1">
        <v>19</v>
      </c>
      <c r="B49" s="25" t="s">
        <v>46</v>
      </c>
      <c r="E49" s="25">
        <v>19</v>
      </c>
      <c r="F49" s="25" t="str">
        <f>IF(OR(D39="NO",D44="NO",D45="YES"),"Go to Option 4A",IF(D46="Yes","Go to Option 4C",IF(D46="No","Go to Option 4B","N/A")))</f>
        <v>N/A</v>
      </c>
    </row>
    <row r="51" spans="1:6" ht="15.6" x14ac:dyDescent="0.3">
      <c r="A51" s="1" t="s">
        <v>47</v>
      </c>
    </row>
    <row r="52" spans="1:6" s="11" customFormat="1" x14ac:dyDescent="0.25">
      <c r="A52" s="26">
        <v>20</v>
      </c>
      <c r="B52" s="118" t="s">
        <v>20</v>
      </c>
      <c r="C52" s="118"/>
      <c r="D52" s="118"/>
      <c r="E52" s="27">
        <v>20</v>
      </c>
      <c r="F52" s="28" t="str">
        <f>IF(F49="Go to Option 4A",IF(F32&gt;4000,4000,F32),"N/A")</f>
        <v>N/A</v>
      </c>
    </row>
    <row r="53" spans="1:6" s="11" customFormat="1" x14ac:dyDescent="0.25">
      <c r="A53" s="26">
        <v>21</v>
      </c>
      <c r="B53" s="27" t="s">
        <v>21</v>
      </c>
      <c r="C53" s="27"/>
      <c r="D53" s="27"/>
      <c r="E53" s="27">
        <v>21</v>
      </c>
      <c r="F53" s="28" t="str">
        <f>IF(F52="N/A","N/A",IF(F33-F32+F52&lt;0,0,F33-F32+F52))</f>
        <v>N/A</v>
      </c>
    </row>
    <row r="55" spans="1:6" ht="15.6" x14ac:dyDescent="0.3">
      <c r="A55" s="1" t="s">
        <v>48</v>
      </c>
    </row>
    <row r="56" spans="1:6" x14ac:dyDescent="0.25">
      <c r="A56" s="4">
        <v>22</v>
      </c>
      <c r="B56" s="5" t="s">
        <v>22</v>
      </c>
      <c r="C56" s="5">
        <v>22</v>
      </c>
      <c r="D56" s="144">
        <f>'AOC Summary'!D40</f>
        <v>0</v>
      </c>
    </row>
    <row r="57" spans="1:6" x14ac:dyDescent="0.25">
      <c r="A57" s="6">
        <v>23</v>
      </c>
      <c r="B57" s="7" t="s">
        <v>23</v>
      </c>
      <c r="C57" s="7">
        <v>23</v>
      </c>
      <c r="D57" s="145">
        <f>'AOC Summary'!D41</f>
        <v>0</v>
      </c>
    </row>
    <row r="58" spans="1:6" x14ac:dyDescent="0.25">
      <c r="A58" s="6">
        <v>24</v>
      </c>
      <c r="B58" s="110" t="s">
        <v>58</v>
      </c>
      <c r="C58" s="7"/>
      <c r="D58" s="7"/>
      <c r="E58" s="106">
        <v>24</v>
      </c>
      <c r="F58" s="108" t="str">
        <f>IF(F49="Go to Option 4B",IF(D57&gt;2200,"OUT OF SCOPE","In Scope"),"N/A")</f>
        <v>N/A</v>
      </c>
    </row>
    <row r="59" spans="1:6" x14ac:dyDescent="0.25">
      <c r="A59" s="29"/>
      <c r="B59" s="117"/>
      <c r="C59" s="30"/>
      <c r="D59" s="30"/>
      <c r="E59" s="126"/>
      <c r="F59" s="127"/>
    </row>
    <row r="60" spans="1:6" x14ac:dyDescent="0.25">
      <c r="A60" s="6">
        <v>25</v>
      </c>
      <c r="B60" s="110" t="s">
        <v>59</v>
      </c>
      <c r="C60" s="7"/>
      <c r="D60" s="7"/>
      <c r="E60" s="106">
        <v>25</v>
      </c>
      <c r="F60" s="108" t="str">
        <f>IF(D56&gt;12550,2200-D57,"N/A")</f>
        <v>N/A</v>
      </c>
    </row>
    <row r="61" spans="1:6" x14ac:dyDescent="0.25">
      <c r="A61" s="29"/>
      <c r="B61" s="119"/>
      <c r="C61" s="30"/>
      <c r="D61" s="30"/>
      <c r="E61" s="126"/>
      <c r="F61" s="127"/>
    </row>
    <row r="62" spans="1:6" x14ac:dyDescent="0.25">
      <c r="A62" s="31"/>
      <c r="B62" s="111"/>
      <c r="C62" s="32"/>
      <c r="D62" s="32"/>
      <c r="E62" s="107"/>
      <c r="F62" s="109"/>
    </row>
    <row r="63" spans="1:6" x14ac:dyDescent="0.25">
      <c r="A63" s="6">
        <v>26</v>
      </c>
      <c r="B63" s="110" t="s">
        <v>60</v>
      </c>
      <c r="C63" s="7"/>
      <c r="D63" s="7"/>
      <c r="E63" s="106">
        <v>26</v>
      </c>
      <c r="F63" s="108" t="str">
        <f>IF(D57&gt;350,2200-D57,"N/A")</f>
        <v>N/A</v>
      </c>
    </row>
    <row r="64" spans="1:6" x14ac:dyDescent="0.25">
      <c r="A64" s="29"/>
      <c r="B64" s="119"/>
      <c r="C64" s="30"/>
      <c r="D64" s="30"/>
      <c r="E64" s="126"/>
      <c r="F64" s="127"/>
    </row>
    <row r="65" spans="1:6" x14ac:dyDescent="0.25">
      <c r="A65" s="31"/>
      <c r="B65" s="111"/>
      <c r="C65" s="32"/>
      <c r="D65" s="32"/>
      <c r="E65" s="107"/>
      <c r="F65" s="109"/>
    </row>
    <row r="66" spans="1:6" x14ac:dyDescent="0.25">
      <c r="A66" s="6">
        <v>27</v>
      </c>
      <c r="B66" s="110" t="s">
        <v>61</v>
      </c>
      <c r="C66" s="7"/>
      <c r="D66" s="7"/>
      <c r="E66" s="106">
        <v>27</v>
      </c>
      <c r="F66" s="108">
        <f>IF(AND(D57&lt;=350,D56&lt;=10350),12550-(D56+D57),"N/A")</f>
        <v>12550</v>
      </c>
    </row>
    <row r="67" spans="1:6" x14ac:dyDescent="0.25">
      <c r="A67" s="29"/>
      <c r="B67" s="119"/>
      <c r="C67" s="30"/>
      <c r="D67" s="30"/>
      <c r="E67" s="126"/>
      <c r="F67" s="127"/>
    </row>
    <row r="68" spans="1:6" x14ac:dyDescent="0.25">
      <c r="A68" s="29"/>
      <c r="B68" s="119"/>
      <c r="C68" s="30"/>
      <c r="D68" s="30"/>
      <c r="E68" s="126"/>
      <c r="F68" s="127"/>
    </row>
    <row r="69" spans="1:6" x14ac:dyDescent="0.25">
      <c r="A69" s="31"/>
      <c r="B69" s="111"/>
      <c r="C69" s="32"/>
      <c r="D69" s="32"/>
      <c r="E69" s="107"/>
      <c r="F69" s="109"/>
    </row>
    <row r="70" spans="1:6" x14ac:dyDescent="0.25">
      <c r="A70" s="6">
        <v>28</v>
      </c>
      <c r="B70" s="110" t="s">
        <v>62</v>
      </c>
      <c r="C70" s="7"/>
      <c r="D70" s="7"/>
      <c r="E70" s="106">
        <v>28</v>
      </c>
      <c r="F70" s="108" t="str">
        <f>IF(AND(D57&lt;=350,AND(D56&lt;12550,D56&gt;10350)),2200-D57,"N/A")</f>
        <v>N/A</v>
      </c>
    </row>
    <row r="71" spans="1:6" x14ac:dyDescent="0.25">
      <c r="A71" s="29"/>
      <c r="B71" s="119"/>
      <c r="C71" s="30"/>
      <c r="D71" s="30"/>
      <c r="E71" s="126"/>
      <c r="F71" s="127"/>
    </row>
    <row r="72" spans="1:6" x14ac:dyDescent="0.25">
      <c r="A72" s="29"/>
      <c r="B72" s="119"/>
      <c r="C72" s="30"/>
      <c r="D72" s="30"/>
      <c r="E72" s="126"/>
      <c r="F72" s="127"/>
    </row>
    <row r="73" spans="1:6" x14ac:dyDescent="0.25">
      <c r="A73" s="31"/>
      <c r="B73" s="111"/>
      <c r="C73" s="32"/>
      <c r="D73" s="32"/>
      <c r="E73" s="107"/>
      <c r="F73" s="109"/>
    </row>
    <row r="74" spans="1:6" x14ac:dyDescent="0.25">
      <c r="A74" s="6">
        <v>29</v>
      </c>
      <c r="B74" s="7" t="s">
        <v>24</v>
      </c>
      <c r="C74" s="7"/>
      <c r="D74" s="7"/>
      <c r="E74" s="7">
        <v>29</v>
      </c>
      <c r="F74" s="149">
        <f>MAX(F59:F72)</f>
        <v>12550</v>
      </c>
    </row>
    <row r="75" spans="1:6" x14ac:dyDescent="0.25">
      <c r="A75" s="6">
        <v>30</v>
      </c>
      <c r="B75" s="110" t="s">
        <v>63</v>
      </c>
      <c r="C75" s="7"/>
      <c r="D75" s="7"/>
      <c r="E75" s="106">
        <v>30</v>
      </c>
      <c r="F75" s="108" t="str">
        <f>IF(F49="Go to Option 4B",IF(F33-F32&gt;F74,"OUT OF SCOPE","In Scope"),"N/A")</f>
        <v>N/A</v>
      </c>
    </row>
    <row r="76" spans="1:6" x14ac:dyDescent="0.25">
      <c r="A76" s="29"/>
      <c r="B76" s="119"/>
      <c r="C76" s="30"/>
      <c r="D76" s="30"/>
      <c r="E76" s="150"/>
      <c r="F76" s="127"/>
    </row>
    <row r="77" spans="1:6" x14ac:dyDescent="0.25">
      <c r="A77" s="29"/>
      <c r="B77" s="119"/>
      <c r="C77" s="30"/>
      <c r="D77" s="30"/>
      <c r="E77" s="150"/>
      <c r="F77" s="127"/>
    </row>
    <row r="78" spans="1:6" x14ac:dyDescent="0.25">
      <c r="A78" s="29"/>
      <c r="B78" s="119"/>
      <c r="C78" s="30"/>
      <c r="D78" s="30"/>
      <c r="E78" s="150"/>
      <c r="F78" s="127"/>
    </row>
    <row r="79" spans="1:6" x14ac:dyDescent="0.25">
      <c r="A79" s="31"/>
      <c r="B79" s="134"/>
      <c r="C79" s="32"/>
      <c r="D79" s="32"/>
      <c r="E79" s="137"/>
      <c r="F79" s="151"/>
    </row>
    <row r="80" spans="1:6" x14ac:dyDescent="0.25">
      <c r="A80" s="6">
        <v>31</v>
      </c>
      <c r="B80" s="110" t="s">
        <v>64</v>
      </c>
      <c r="C80" s="7"/>
      <c r="D80" s="7"/>
      <c r="E80" s="106">
        <v>31</v>
      </c>
      <c r="F80" s="108" t="str">
        <f>IF(F75="in Scope",IF(F33-F74&gt;0,F33-F74,0),"N/A")</f>
        <v>N/A</v>
      </c>
    </row>
    <row r="81" spans="1:6" x14ac:dyDescent="0.25">
      <c r="A81" s="31"/>
      <c r="B81" s="111"/>
      <c r="C81" s="32"/>
      <c r="D81" s="32"/>
      <c r="E81" s="107"/>
      <c r="F81" s="109"/>
    </row>
    <row r="82" spans="1:6" s="11" customFormat="1" x14ac:dyDescent="0.25">
      <c r="A82" s="26">
        <v>32</v>
      </c>
      <c r="B82" s="27" t="s">
        <v>25</v>
      </c>
      <c r="C82" s="27"/>
      <c r="D82" s="27"/>
      <c r="E82" s="27">
        <v>32</v>
      </c>
      <c r="F82" s="28" t="str">
        <f>IF(AND(F49="Go to Option 4B",F75="In Scope"),IF(F32-F80&gt;4000,4000,F32-F80),"N/A")</f>
        <v>N/A</v>
      </c>
    </row>
    <row r="83" spans="1:6" s="11" customFormat="1" x14ac:dyDescent="0.25">
      <c r="A83" s="26">
        <v>33</v>
      </c>
      <c r="B83" s="27" t="s">
        <v>75</v>
      </c>
      <c r="C83" s="27"/>
      <c r="D83" s="27"/>
      <c r="E83" s="27">
        <v>33</v>
      </c>
      <c r="F83" s="28" t="str">
        <f>IF(F82="N/A","N/A",F32-F80-F82)</f>
        <v>N/A</v>
      </c>
    </row>
    <row r="84" spans="1:6" s="11" customFormat="1" x14ac:dyDescent="0.25">
      <c r="A84" s="26">
        <v>34</v>
      </c>
      <c r="B84" s="27" t="s">
        <v>21</v>
      </c>
      <c r="C84" s="27"/>
      <c r="D84" s="27"/>
      <c r="E84" s="27">
        <v>34</v>
      </c>
      <c r="F84" s="28" t="str">
        <f>IF(F82="N/A","N/A",F33-F80-F83)</f>
        <v>N/A</v>
      </c>
    </row>
    <row r="86" spans="1:6" ht="15.6" x14ac:dyDescent="0.3">
      <c r="A86" s="1" t="s">
        <v>49</v>
      </c>
    </row>
    <row r="87" spans="1:6" x14ac:dyDescent="0.25">
      <c r="A87" s="116" t="s">
        <v>55</v>
      </c>
      <c r="B87" s="117"/>
      <c r="C87" s="117"/>
      <c r="D87" s="117"/>
      <c r="E87" s="117"/>
      <c r="F87" s="117"/>
    </row>
    <row r="88" spans="1:6" x14ac:dyDescent="0.25">
      <c r="A88" s="117"/>
      <c r="B88" s="117"/>
      <c r="C88" s="117"/>
      <c r="D88" s="117"/>
      <c r="E88" s="117"/>
      <c r="F88" s="117"/>
    </row>
    <row r="89" spans="1:6" x14ac:dyDescent="0.25">
      <c r="A89" s="117"/>
      <c r="B89" s="117"/>
      <c r="C89" s="117"/>
      <c r="D89" s="117"/>
      <c r="E89" s="117"/>
      <c r="F89" s="117"/>
    </row>
    <row r="90" spans="1:6" x14ac:dyDescent="0.25">
      <c r="A90" s="117"/>
      <c r="B90" s="117"/>
      <c r="C90" s="117"/>
      <c r="D90" s="117"/>
      <c r="E90" s="117"/>
      <c r="F90" s="117"/>
    </row>
    <row r="91" spans="1:6" x14ac:dyDescent="0.25">
      <c r="A91" s="3">
        <v>35</v>
      </c>
      <c r="B91" s="117" t="s">
        <v>54</v>
      </c>
      <c r="C91" s="126">
        <v>35</v>
      </c>
      <c r="D91" s="142">
        <f>'AOC Summary'!D48</f>
        <v>0</v>
      </c>
    </row>
    <row r="92" spans="1:6" x14ac:dyDescent="0.25">
      <c r="B92" s="117"/>
      <c r="C92" s="126"/>
      <c r="D92" s="142"/>
    </row>
    <row r="93" spans="1:6" x14ac:dyDescent="0.25">
      <c r="A93" s="130" t="s">
        <v>56</v>
      </c>
      <c r="B93" s="131"/>
      <c r="C93" s="131"/>
      <c r="D93" s="131"/>
      <c r="E93" s="131"/>
      <c r="F93" s="131"/>
    </row>
    <row r="94" spans="1:6" x14ac:dyDescent="0.25">
      <c r="A94" s="131"/>
      <c r="B94" s="131"/>
      <c r="C94" s="131"/>
      <c r="D94" s="131"/>
      <c r="E94" s="131"/>
      <c r="F94" s="131"/>
    </row>
    <row r="95" spans="1:6" x14ac:dyDescent="0.25">
      <c r="A95" s="16">
        <v>36</v>
      </c>
      <c r="B95" s="110" t="s">
        <v>27</v>
      </c>
      <c r="C95" s="106">
        <v>36</v>
      </c>
      <c r="D95" s="147">
        <f>'AOC Summary'!D40</f>
        <v>0</v>
      </c>
      <c r="E95" s="19"/>
      <c r="F95" s="19"/>
    </row>
    <row r="96" spans="1:6" x14ac:dyDescent="0.25">
      <c r="A96" s="33"/>
      <c r="B96" s="111"/>
      <c r="C96" s="107"/>
      <c r="D96" s="148"/>
      <c r="E96" s="19"/>
      <c r="F96" s="19"/>
    </row>
    <row r="97" spans="1:6" x14ac:dyDescent="0.25">
      <c r="A97" s="4">
        <v>37</v>
      </c>
      <c r="B97" s="5" t="s">
        <v>26</v>
      </c>
      <c r="C97" s="5">
        <v>37</v>
      </c>
      <c r="D97" s="144">
        <f>'AOC Summary'!D41</f>
        <v>0</v>
      </c>
    </row>
    <row r="98" spans="1:6" x14ac:dyDescent="0.25">
      <c r="A98" s="6">
        <v>38</v>
      </c>
      <c r="B98" s="7" t="s">
        <v>29</v>
      </c>
      <c r="C98" s="7">
        <v>38</v>
      </c>
      <c r="D98" s="145">
        <f>'AOC Summary'!D53</f>
        <v>0</v>
      </c>
    </row>
    <row r="99" spans="1:6" x14ac:dyDescent="0.25">
      <c r="A99" s="6">
        <v>39</v>
      </c>
      <c r="B99" s="110" t="s">
        <v>28</v>
      </c>
      <c r="C99" s="106">
        <v>39</v>
      </c>
      <c r="D99" s="147">
        <f>'AOC Summary'!D55</f>
        <v>0</v>
      </c>
    </row>
    <row r="100" spans="1:6" x14ac:dyDescent="0.25">
      <c r="A100" s="31"/>
      <c r="B100" s="111"/>
      <c r="C100" s="107"/>
      <c r="D100" s="148"/>
    </row>
    <row r="101" spans="1:6" x14ac:dyDescent="0.25">
      <c r="A101" s="4">
        <v>40</v>
      </c>
      <c r="B101" s="5" t="s">
        <v>30</v>
      </c>
      <c r="C101" s="5"/>
      <c r="D101" s="5"/>
      <c r="E101" s="5">
        <v>40</v>
      </c>
      <c r="F101" s="8">
        <f>12550-D95-D97</f>
        <v>12550</v>
      </c>
    </row>
    <row r="102" spans="1:6" x14ac:dyDescent="0.25">
      <c r="A102" s="4">
        <v>41</v>
      </c>
      <c r="B102" s="5" t="s">
        <v>31</v>
      </c>
      <c r="C102" s="5"/>
      <c r="D102" s="5"/>
      <c r="E102" s="5">
        <v>41</v>
      </c>
      <c r="F102" s="8">
        <f>2200-D97</f>
        <v>2200</v>
      </c>
    </row>
    <row r="103" spans="1:6" x14ac:dyDescent="0.25">
      <c r="A103" s="4">
        <v>42</v>
      </c>
      <c r="B103" s="5" t="s">
        <v>32</v>
      </c>
      <c r="C103" s="5"/>
      <c r="D103" s="5"/>
      <c r="E103" s="5">
        <v>42</v>
      </c>
      <c r="F103" s="8">
        <f>MAX(F101,F102)</f>
        <v>12550</v>
      </c>
    </row>
    <row r="104" spans="1:6" x14ac:dyDescent="0.25">
      <c r="A104" s="6">
        <v>43</v>
      </c>
      <c r="B104" s="110" t="s">
        <v>33</v>
      </c>
      <c r="C104" s="7"/>
      <c r="D104" s="7"/>
      <c r="E104" s="106">
        <v>43</v>
      </c>
      <c r="F104" s="108" t="str">
        <f>IF(F49="Go to Option 4C",IF(F33-F32&gt;F103,"OUT OF SCOPE","In Scope"),"N/A")</f>
        <v>N/A</v>
      </c>
    </row>
    <row r="105" spans="1:6" x14ac:dyDescent="0.25">
      <c r="A105" s="31"/>
      <c r="B105" s="111"/>
      <c r="C105" s="32"/>
      <c r="D105" s="32"/>
      <c r="E105" s="107"/>
      <c r="F105" s="109"/>
    </row>
    <row r="106" spans="1:6" x14ac:dyDescent="0.25">
      <c r="A106" s="6">
        <v>44</v>
      </c>
      <c r="B106" s="110" t="s">
        <v>34</v>
      </c>
      <c r="C106" s="7"/>
      <c r="D106" s="7"/>
      <c r="E106" s="106">
        <v>44</v>
      </c>
      <c r="F106" s="108">
        <f>IF(D98&lt;=8955,0.9,0.88)</f>
        <v>0.9</v>
      </c>
    </row>
    <row r="107" spans="1:6" x14ac:dyDescent="0.25">
      <c r="A107" s="31"/>
      <c r="B107" s="111"/>
      <c r="C107" s="32"/>
      <c r="D107" s="32"/>
      <c r="E107" s="107"/>
      <c r="F107" s="109"/>
    </row>
    <row r="108" spans="1:6" x14ac:dyDescent="0.25">
      <c r="A108" s="4">
        <v>45</v>
      </c>
      <c r="B108" s="5" t="s">
        <v>35</v>
      </c>
      <c r="C108" s="5"/>
      <c r="D108" s="5"/>
      <c r="E108" s="5">
        <v>45</v>
      </c>
      <c r="F108" s="8">
        <f>ROUND(D99/F106,0)</f>
        <v>0</v>
      </c>
    </row>
    <row r="109" spans="1:6" x14ac:dyDescent="0.25">
      <c r="A109" s="6">
        <v>46</v>
      </c>
      <c r="B109" s="110" t="s">
        <v>57</v>
      </c>
      <c r="C109" s="7"/>
      <c r="D109" s="7"/>
      <c r="E109" s="106">
        <v>46</v>
      </c>
      <c r="F109" s="108" t="str">
        <f>IF(F104="In Scope",F32-(F33-F103),"N/A")</f>
        <v>N/A</v>
      </c>
    </row>
    <row r="110" spans="1:6" ht="30.6" customHeight="1" x14ac:dyDescent="0.25">
      <c r="A110" s="31"/>
      <c r="B110" s="111"/>
      <c r="C110" s="32"/>
      <c r="D110" s="32"/>
      <c r="E110" s="107"/>
      <c r="F110" s="109"/>
    </row>
    <row r="111" spans="1:6" x14ac:dyDescent="0.25">
      <c r="A111" s="6">
        <v>47</v>
      </c>
      <c r="B111" s="110" t="s">
        <v>36</v>
      </c>
      <c r="C111" s="7"/>
      <c r="D111" s="7"/>
      <c r="E111" s="106">
        <v>47</v>
      </c>
      <c r="F111" s="108" t="str">
        <f>IF(AND(F49="Go to Option 4C",F104="In Scope"),MIN(F108,F109),"N/A")</f>
        <v>N/A</v>
      </c>
    </row>
    <row r="112" spans="1:6" x14ac:dyDescent="0.25">
      <c r="A112" s="31"/>
      <c r="B112" s="111"/>
      <c r="C112" s="32"/>
      <c r="D112" s="32"/>
      <c r="E112" s="107"/>
      <c r="F112" s="109"/>
    </row>
    <row r="113" spans="1:6" s="11" customFormat="1" x14ac:dyDescent="0.25">
      <c r="A113" s="26">
        <v>48</v>
      </c>
      <c r="B113" s="27" t="s">
        <v>37</v>
      </c>
      <c r="C113" s="27"/>
      <c r="D113" s="27"/>
      <c r="E113" s="27">
        <v>48</v>
      </c>
      <c r="F113" s="28" t="str">
        <f>IF(AND(F49="Go to Option 4C",F104="In Scope"),IF(D91="No",IF(F33&gt;=F32,F33-F32+F111,F111),IF(F33&gt;F32,F33-F32,0)),"N/A")</f>
        <v>N/A</v>
      </c>
    </row>
    <row r="114" spans="1:6" s="11" customFormat="1" x14ac:dyDescent="0.25">
      <c r="A114" s="26">
        <v>49</v>
      </c>
      <c r="B114" s="27" t="s">
        <v>38</v>
      </c>
      <c r="C114" s="27"/>
      <c r="D114" s="27"/>
      <c r="E114" s="27">
        <v>49</v>
      </c>
      <c r="F114" s="28" t="str">
        <f>IF(F113="N/A","N/A",IF(D91="No",IF(F32&gt;F33,F32-F33+F113,F111),IF(F32&gt;F33,F32-F33,0)))</f>
        <v>N/A</v>
      </c>
    </row>
    <row r="116" spans="1:6" s="25" customFormat="1" ht="15.6" x14ac:dyDescent="0.3">
      <c r="A116" s="1" t="s">
        <v>52</v>
      </c>
    </row>
    <row r="117" spans="1:6" s="37" customFormat="1" ht="15.6" x14ac:dyDescent="0.3">
      <c r="A117" s="34">
        <v>50</v>
      </c>
      <c r="B117" s="35" t="s">
        <v>53</v>
      </c>
      <c r="C117" s="35"/>
      <c r="D117" s="35"/>
      <c r="E117" s="35">
        <v>50</v>
      </c>
      <c r="F117" s="36" t="str">
        <f>IF(OR(F104="Out of Scope",F75="Out of Scope",F58="Out of Scope"),"Out of Scope","In Scope")</f>
        <v>In Scope</v>
      </c>
    </row>
    <row r="118" spans="1:6" s="37" customFormat="1" ht="15.6" x14ac:dyDescent="0.3">
      <c r="A118" s="34">
        <v>51</v>
      </c>
      <c r="B118" s="129" t="s">
        <v>51</v>
      </c>
      <c r="C118" s="129"/>
      <c r="D118" s="129"/>
      <c r="E118" s="35">
        <v>51</v>
      </c>
      <c r="F118" s="36">
        <f>IF(F117="In Scope",MAX(F22,F52,F82,F114),"N/A")</f>
        <v>0</v>
      </c>
    </row>
    <row r="119" spans="1:6" s="37" customFormat="1" ht="15.6" x14ac:dyDescent="0.3">
      <c r="A119" s="34">
        <v>52</v>
      </c>
      <c r="B119" s="35" t="s">
        <v>50</v>
      </c>
      <c r="C119" s="35"/>
      <c r="D119" s="35"/>
      <c r="E119" s="35">
        <v>52</v>
      </c>
      <c r="F119" s="36">
        <f>IF(F117="In Scope",MAX(0,F53,F84,F113),"N/A")</f>
        <v>0</v>
      </c>
    </row>
  </sheetData>
  <sheetProtection algorithmName="SHA-512" hashValue="HRmIxHx83Mb/1Lqwqkdh5/bClTYcH1KiHCn6DU9pn7pHXtkjuOW7oPbUjzFuRTn5kvkIKeOqbkxQjukZRUnwTw==" saltValue="/IVX8m+Vy9sNpTogUg8rBA==" spinCount="100000" sheet="1" objects="1" scenarios="1"/>
  <protectedRanges>
    <protectedRange sqref="A8:A9" name="Range1"/>
  </protectedRanges>
  <mergeCells count="56">
    <mergeCell ref="B75:B79"/>
    <mergeCell ref="E75:E79"/>
    <mergeCell ref="F75:F79"/>
    <mergeCell ref="E66:E69"/>
    <mergeCell ref="F66:F69"/>
    <mergeCell ref="E70:E73"/>
    <mergeCell ref="F70:F73"/>
    <mergeCell ref="B46:B48"/>
    <mergeCell ref="C46:C48"/>
    <mergeCell ref="D46:D48"/>
    <mergeCell ref="A87:F90"/>
    <mergeCell ref="E80:E81"/>
    <mergeCell ref="F80:F81"/>
    <mergeCell ref="C95:C96"/>
    <mergeCell ref="D95:D96"/>
    <mergeCell ref="B118:D118"/>
    <mergeCell ref="B91:B92"/>
    <mergeCell ref="C91:C92"/>
    <mergeCell ref="D91:D92"/>
    <mergeCell ref="A93:F94"/>
    <mergeCell ref="C99:C100"/>
    <mergeCell ref="E60:E62"/>
    <mergeCell ref="F60:F62"/>
    <mergeCell ref="E63:E65"/>
    <mergeCell ref="F63:F65"/>
    <mergeCell ref="A37:F38"/>
    <mergeCell ref="B39:B43"/>
    <mergeCell ref="B58:B59"/>
    <mergeCell ref="D6:F6"/>
    <mergeCell ref="B80:B81"/>
    <mergeCell ref="B22:B25"/>
    <mergeCell ref="A28:F30"/>
    <mergeCell ref="B52:D52"/>
    <mergeCell ref="B60:B62"/>
    <mergeCell ref="B63:B65"/>
    <mergeCell ref="B66:B69"/>
    <mergeCell ref="B70:B73"/>
    <mergeCell ref="E22:E25"/>
    <mergeCell ref="F22:F25"/>
    <mergeCell ref="E58:E59"/>
    <mergeCell ref="F58:F59"/>
    <mergeCell ref="B111:B112"/>
    <mergeCell ref="B95:B96"/>
    <mergeCell ref="B99:B100"/>
    <mergeCell ref="B104:B105"/>
    <mergeCell ref="B106:B107"/>
    <mergeCell ref="B109:B110"/>
    <mergeCell ref="E111:E112"/>
    <mergeCell ref="F111:F112"/>
    <mergeCell ref="D99:D100"/>
    <mergeCell ref="E104:E105"/>
    <mergeCell ref="F104:F105"/>
    <mergeCell ref="E106:E107"/>
    <mergeCell ref="F106:F107"/>
    <mergeCell ref="E109:E110"/>
    <mergeCell ref="F109:F110"/>
  </mergeCells>
  <pageMargins left="0.7" right="0.7" top="0.75" bottom="0.75" header="0.3" footer="0.3"/>
  <pageSetup scale="76" fitToHeight="2" orientation="portrait" r:id="rId1"/>
  <rowBreaks count="1" manualBreakCount="1">
    <brk id="5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AOC Summary</vt:lpstr>
      <vt:lpstr>Detail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Hawkins</dc:creator>
  <cp:lastModifiedBy>William Hawkins</cp:lastModifiedBy>
  <cp:lastPrinted>2022-01-23T18:37:37Z</cp:lastPrinted>
  <dcterms:created xsi:type="dcterms:W3CDTF">2022-01-02T16:34:00Z</dcterms:created>
  <dcterms:modified xsi:type="dcterms:W3CDTF">2022-01-23T19:06:55Z</dcterms:modified>
</cp:coreProperties>
</file>