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d.docs.live.net/0a245f657dbcfc4c/Documents/VITA/"/>
    </mc:Choice>
  </mc:AlternateContent>
  <xr:revisionPtr revIDLastSave="1319" documentId="8_{AAB5A874-4501-4992-A556-24B66985CD18}" xr6:coauthVersionLast="47" xr6:coauthVersionMax="47" xr10:uidLastSave="{C97481DA-B85C-47C3-9464-296B00D5BD61}"/>
  <workbookProtection workbookAlgorithmName="SHA-512" workbookHashValue="64+sB0ftCqqgT/2cgN97odzosHwW/yc9OPWMx0IlohG3ntxwGy3hgmqMqvu4Zxpa9PuW7rVPSYhrHD3F86KMxQ==" workbookSaltValue="foYh6NlT6O/Xnd3SpTYBag==" workbookSpinCount="100000" lockStructure="1"/>
  <bookViews>
    <workbookView xWindow="38280" yWindow="-120" windowWidth="29040" windowHeight="15840" xr2:uid="{82F3F83D-CDB0-4F75-A7E5-F71AF25A1787}"/>
  </bookViews>
  <sheets>
    <sheet name="AOC Summary" sheetId="3" r:id="rId1"/>
    <sheet name="Detail" sheetId="1" r:id="rId2"/>
    <sheet name="Lookup"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3" l="1"/>
  <c r="F15" i="3"/>
  <c r="D14" i="1"/>
  <c r="D119" i="1"/>
  <c r="D9" i="1" l="1"/>
  <c r="D118" i="1"/>
  <c r="D121" i="1"/>
  <c r="D120" i="1"/>
  <c r="B23" i="4" l="1"/>
  <c r="B22" i="4"/>
  <c r="B21" i="4"/>
  <c r="B15" i="4"/>
  <c r="B17" i="4"/>
  <c r="B16" i="4"/>
  <c r="B8" i="4"/>
  <c r="B9" i="4"/>
  <c r="B10" i="4"/>
  <c r="D95" i="1" l="1"/>
  <c r="D97" i="1"/>
  <c r="F102" i="1" s="1"/>
  <c r="F101" i="1" l="1"/>
  <c r="D99" i="1"/>
  <c r="D98" i="1"/>
  <c r="F106" i="1" s="1"/>
  <c r="D91" i="1"/>
  <c r="D57" i="1"/>
  <c r="F63" i="1" s="1"/>
  <c r="D56" i="1"/>
  <c r="D46" i="1"/>
  <c r="D45" i="1"/>
  <c r="D44" i="1"/>
  <c r="D39" i="1"/>
  <c r="D31" i="1"/>
  <c r="D15" i="1"/>
  <c r="D11" i="1"/>
  <c r="D10" i="1"/>
  <c r="F66" i="1" l="1"/>
  <c r="F60" i="1"/>
  <c r="F70" i="1"/>
  <c r="F108" i="1" l="1"/>
  <c r="F16" i="1"/>
  <c r="F33" i="1" s="1"/>
  <c r="F22" i="3" s="1"/>
  <c r="F12" i="1"/>
  <c r="F49" i="1" l="1"/>
  <c r="F19" i="1"/>
  <c r="F32" i="1"/>
  <c r="F103" i="1"/>
  <c r="F74" i="1"/>
  <c r="F20" i="1"/>
  <c r="F21" i="1" l="1"/>
  <c r="F22" i="1" s="1"/>
  <c r="F17" i="3" s="1"/>
  <c r="F122" i="1" a="1"/>
  <c r="F122" i="1" s="1"/>
  <c r="F123" i="1" s="1"/>
  <c r="F124" i="1" s="1"/>
  <c r="F38" i="3"/>
  <c r="F58" i="1"/>
  <c r="F52" i="1"/>
  <c r="F53" i="1" s="1"/>
  <c r="F75" i="1"/>
  <c r="F80" i="1" s="1"/>
  <c r="F104" i="1"/>
  <c r="F109" i="1" l="1"/>
  <c r="F111" i="1" s="1"/>
  <c r="F113" i="1" s="1"/>
  <c r="F114" i="1" s="1"/>
  <c r="F82" i="1"/>
  <c r="F83" i="1" s="1"/>
  <c r="F84" i="1" s="1"/>
  <c r="F127" i="1"/>
  <c r="F129" i="1" l="1"/>
  <c r="F74" i="3" s="1"/>
  <c r="F128" i="1"/>
  <c r="F73" i="3" s="1"/>
  <c r="F72" i="3"/>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<sst xmlns="http://schemas.openxmlformats.org/spreadsheetml/2006/main" count="129" uniqueCount="99">
  <si>
    <t>AMERICAN OPPORTUNITY CREDIT WORKBOOK</t>
  </si>
  <si>
    <t>2022 TAX YEAR</t>
  </si>
  <si>
    <t>ONLY ENTER DATA IN CELLS MARKED YELLOW</t>
  </si>
  <si>
    <t>Taxpayer's Name</t>
  </si>
  <si>
    <t>Enter qualified tuition and related expenses from 1098-T, Box 1</t>
  </si>
  <si>
    <t xml:space="preserve">Enter expenses for books and supplies not included in 1098-T, Box 1 </t>
  </si>
  <si>
    <t>Enter other Qualifying Educational Expenses not included in 1 or 2</t>
  </si>
  <si>
    <t>Total Qualified Educational Expenses (TOTAL QEE)</t>
  </si>
  <si>
    <t xml:space="preserve">Enter scholarships and grants total from 1098-T, Box 5 </t>
  </si>
  <si>
    <t xml:space="preserve">Enter any other scholarship or grants not included in Box 5 </t>
  </si>
  <si>
    <t xml:space="preserve">Total scholarships and grants (TOTAL SCHOLARSHIPS) </t>
  </si>
  <si>
    <t>If this Line says $4,000, enter $4,000 as the QEE for the AOC on the return of the student if she is claiming herself or the support provider if she is not.  There is no scholarship income to report.  If this line says "Continue", proceed with the Workbook.</t>
  </si>
  <si>
    <t>If the student has any Restricted Scholarships which by their terms must be used for QEE but cannot be used for items such as room and board, enter the total amount of restricted scholarships.  Follow instructions.</t>
  </si>
  <si>
    <t>The following questions will determine which Lines (if any) need to be completed in the remainder of the Workbook.</t>
  </si>
  <si>
    <t>Is the student either: (1) under the age of 18 at the end of 2022; or (2) age 18 at the end of 2022 and his/her earned income is less than ½ of his/her support; or (3) or a full-time student who is over 18 and under 24 at the end of 2022 and his/her earned income is less than ½ of his/her support.</t>
  </si>
  <si>
    <t>Was at least one of the student's parents alive at the end of 2022?</t>
  </si>
  <si>
    <t>Is the student filing a Married Filing Joint tax return?</t>
  </si>
  <si>
    <t>Is the student claiming the AOC on his/her return (which should only be the case if the student is not eligible to be claimed as a dependent on another taxpayer's tax return)?</t>
  </si>
  <si>
    <t>Lines to Complete in the Remainder of the Workbook</t>
  </si>
  <si>
    <t xml:space="preserve">Student's Total Earned Income (ignoring scholarship income) </t>
  </si>
  <si>
    <t>Student's Unearned Income (ignoring scholarship income)</t>
  </si>
  <si>
    <t>If you need to complete Lines 17-19 (see Line 14), follow the instructions below before completing these Lines.</t>
  </si>
  <si>
    <t>The first step is to determine whether the student has tax to offset through optimization.  Complete the student's entire return other than education.  Then, if the student's Total Allocable QEE (see Detail sheet Step 13) exceeds the Total Unrestricted Scholarships (Detail sheet, Step 14), enter the difference as AOC QEE in the AOC section of the return.  If the student's Total Unrestricted Scholarships exceeds Total Allocable QEE, enter the difference as scholarship income.</t>
  </si>
  <si>
    <t>After completing the student's return as instructed in the prior paragraph, is Form 1040, Line 22 equal to $0?</t>
  </si>
  <si>
    <t>From the return completed as described above, Taxable Income, Form 1040, Line 15</t>
  </si>
  <si>
    <t>From the return completed as described above, enter the total tax shown on Form 1040, Line 22</t>
  </si>
  <si>
    <t>If you need to complete Lines 20-23 (Line 14), follow the instructions below before completing these Lines.</t>
  </si>
  <si>
    <t>The first step is to complete the student's entire return other than education.  Then, if the student's Total Allocable QEE exceeds the Total Unrestricted Scholarships, enter the difference as AOC QEE in the AOC section of the return.  If the student's Total Unrestricted Scholarships exceeds Total Allocable QEE, enter the difference as scholarship income.</t>
  </si>
  <si>
    <t>After completing the student's return as instructed in the prior paragraph, does the student's return show an Earned Income Credit on Form 1040, Line 27?</t>
  </si>
  <si>
    <t>21</t>
  </si>
  <si>
    <t>Student's filing status</t>
  </si>
  <si>
    <t>After completing the student's return as instructed in the prior paragraph, enter the student's AGI before optimization (Form 1040, Line 11)</t>
  </si>
  <si>
    <t>From Form 1040, Schedule EIC, enter the number of qualifying children for purposes of the EIC.  Enter "0" if the student doesn't qualify for the EIC.</t>
  </si>
  <si>
    <t>FINAL ANSWER</t>
  </si>
  <si>
    <t>Is the Student's Return In Scope?</t>
  </si>
  <si>
    <t>AOC QEE on Return of Taxpayer Claiming AOC</t>
  </si>
  <si>
    <t>Scholarship Income on Student's Return</t>
  </si>
  <si>
    <t>ENTER DATA ON AOC SUMMARY SHEET</t>
  </si>
  <si>
    <t>STEP 1</t>
  </si>
  <si>
    <t>STEP 2 - QEE exceeds Scholarships by &gt; $4,000</t>
  </si>
  <si>
    <t xml:space="preserve">Total QEE (Line 4) </t>
  </si>
  <si>
    <t>Total Scholarships (Line 7)</t>
  </si>
  <si>
    <t>Difference</t>
  </si>
  <si>
    <t>If this Line says $4,000, enter $4,000 as the QEE for the AOC on the return of the student if she is claiming herself or the support provider if she is not.  There is no scholarship income to report.  If this line says "Go to Step 3", proceed to the next step.</t>
  </si>
  <si>
    <t xml:space="preserve">STEP 3 - RESTRICTED SCHOLARSHIPS </t>
  </si>
  <si>
    <t>If the student has any Restricted Scholarships which by their terms must be used for QEE but cannot be used for items such as room and board, we must reduce the QEE available for allocating to the education credits by an amount equal to the total restricted scholarships.</t>
  </si>
  <si>
    <t xml:space="preserve">Total Restricted Scholarships </t>
  </si>
  <si>
    <t>Total Allocable QEE</t>
  </si>
  <si>
    <t xml:space="preserve">Total Unrestricted Scholarships </t>
  </si>
  <si>
    <t>Go to Step 4</t>
  </si>
  <si>
    <t>STEP 4 - AOC QEE &amp; SCHOLARSHIP INCOME</t>
  </si>
  <si>
    <t>The following questions will determine which option (4A, 4B, 4C, or 4D) you will use to determine the AOC QEE and Scholarship Income.</t>
  </si>
  <si>
    <t>Option to Follow Below</t>
  </si>
  <si>
    <t>OPTION 4A - Parent Claiming Refundable AOC with No Kiddie Tax Limit</t>
  </si>
  <si>
    <t>AOC QEE on return of taxpayer claiming student</t>
  </si>
  <si>
    <t>Scholarship Income on student's return</t>
  </si>
  <si>
    <t>OPTION 4B - Parent Claiming Refundable AOC with Kiddie Tax Limit</t>
  </si>
  <si>
    <t xml:space="preserve">If student's unearned income (Line 23) exceeds $2,300, the student's return is OUT OF SCOPE and you should ignore the rest of the workbook. </t>
  </si>
  <si>
    <t xml:space="preserve">If student's earned income (Line 22) exceeds $12,950, Maximum Scholarship Income equals $2,300 less the student's unearned income (Line 2) </t>
  </si>
  <si>
    <t xml:space="preserve">If student's unearned income (Line 23) exceeds $400, Maximum Scholarship Income equals $2,300 less the student's unearned income (Line 2) </t>
  </si>
  <si>
    <t xml:space="preserve">If student's earned income (Line 22) is less than or equal to $10,650 and the student's unearned income (Line 23) is less than or equal to $400, Maximum Scholarship Income equals $12,950 less the student's gross income (earned income (Line 22) plus unearned income (Line 23) </t>
  </si>
  <si>
    <t xml:space="preserve">If student's earned income (Line 22) is less than $12,950 and more than $10,650 and the student's unearned income (Line 23) is less than or equal to $400, Maximum Scholarship Income equals $2,300 less the student's unearned income (Line 23) </t>
  </si>
  <si>
    <t>Maximum Scholarship Income</t>
  </si>
  <si>
    <t xml:space="preserve">If Total Unrestricted Scholarships (Line 14) are greater than the Total Allocable QEE (Line 13) and the difference between Total Unrestricted Scholarships and Total Allocable QEE is greater than Maximum Scholarship Income (Line 29), student's return is OUT OF SCOPE.  Ignore the rest of the workbook. </t>
  </si>
  <si>
    <t>If in scope, Initial QEE Allocation to Unrestricted Scholarships to reduce scholarship income to Maximum Scholarship Income</t>
  </si>
  <si>
    <t xml:space="preserve">AOC QEE on support provider's return </t>
  </si>
  <si>
    <t>Second Allocation to Scholarships Using QEE Remaining After Line 32</t>
  </si>
  <si>
    <t>OPTION 4C - Student Claiming Non-Refundable AOC</t>
  </si>
  <si>
    <t>The first step is to determine whether the student has tax to offset through optimization.  Complete the student's entire return other than education.  Then, if the student's Total Allocable QEE exceeds the Total Unrestricted Scholarships, enter the difference as AOC QEE in the AOC section of the return.  If the student's Total Unrestricted Scholarships exceeds Total Allocable QEE, enter the difference as scholarship income.</t>
  </si>
  <si>
    <t>If Line 35 is YES, do not complete Lines 36-39, but proceed to Lines 50 &amp; 51 for the AOC QEE and Scholarship Income amounts (which should be the same as already entered on the student's return).</t>
  </si>
  <si>
    <t>Student's Total Earned Income (ignoring any scholarship income you added to the return to calculate Form 1040, Line 22)</t>
  </si>
  <si>
    <t xml:space="preserve">Student's Total Unearned Income (ignoring any scholarship income) </t>
  </si>
  <si>
    <t>Taxable Income, Form 1040, Line 15</t>
  </si>
  <si>
    <t xml:space="preserve">$12,950 less gross income (ignoring all scholarship income) </t>
  </si>
  <si>
    <t>$2,300 less the student's Unearned Income</t>
  </si>
  <si>
    <t>Maximum Scholarship Income equals the greater of Line 40 or Line 41</t>
  </si>
  <si>
    <t xml:space="preserve">If student's Total Unrestricted Scholarships (Line 14) less Total Allocable QEE (Line 13) is greater than the Maximum Scholarship Income (Line 42), the student's return is out of scope. </t>
  </si>
  <si>
    <t xml:space="preserve">If taxable income (Form 1040, Line 15) is less than $9,248, enter 0.9.  If it is more, enter 0.88. </t>
  </si>
  <si>
    <t>Line 36 divided by Line 44</t>
  </si>
  <si>
    <t xml:space="preserve">Total Allocable QEE (Line 13) less the difference between Total Unrestricted Scholarships (Line 14) and the Maximum Scholarship Income (Line 42). </t>
  </si>
  <si>
    <t xml:space="preserve">Lesser of Lines 45 or 46, which equals the additional scholarship income and AOC QEE to add to the student's return. </t>
  </si>
  <si>
    <t xml:space="preserve">Scholarship Income on student's return </t>
  </si>
  <si>
    <t>AOC QEE on student's return</t>
  </si>
  <si>
    <t>Option 4D - Student Claiming Refundable AOC</t>
  </si>
  <si>
    <t>To determine the AOC if the student is claiming the AOC and the AOC is refundable, we have to take into account the impact of increasing scholarship income to optimize the AOC on any EIC claimed by the student.  In order to do this, we must first prepare the student's return without optimizing the credit as described in Option 4C.  After completing the initial return, answer the following questions.</t>
  </si>
  <si>
    <t>Does Student's return show an Earned Income Credit on Form 1040, Line 27?</t>
  </si>
  <si>
    <t>Student's AGI from Form 1040, Line 11</t>
  </si>
  <si>
    <t>Number of qualifying children for the EIC (Schedule EIC)</t>
  </si>
  <si>
    <t>Limit on Additional Scholarship Income to Protect EIC</t>
  </si>
  <si>
    <t>AOC QEE on Student's Return</t>
  </si>
  <si>
    <t>LookUp Tables</t>
  </si>
  <si>
    <t>Single</t>
  </si>
  <si>
    <t>HoH</t>
  </si>
  <si>
    <t>Kids</t>
  </si>
  <si>
    <t>SI</t>
  </si>
  <si>
    <t>3 or more</t>
  </si>
  <si>
    <t>MFJ</t>
  </si>
  <si>
    <t>QSS</t>
  </si>
  <si>
    <t>If Line 17 is YES, do not complete Lines 18 &amp; 19, but proceed to Lines 24-26 for the AOC QEE and Scholarship Income amounts (which should be the same as already entered on the student's return).  If Line 17 is NO, complete lines 18 &amp;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</si>
</sst>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2"/>
      <color theme="1"/>
      <name val="Arial"/>
      <family val="2"/>
    </font>
    <font>
      <b/>
      <sz val="12"/>
      <color theme="1"/>
      <name val="Arial"/>
      <family val="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horizontal="left"/>
    </xf>
    <xf numFmtId="0" fontId="0" fillId="0" borderId="0" xfId="0" applyAlignment="1">
      <alignment horizontal="left"/>
    </xf>
    <xf numFmtId="0" fontId="0" fillId="0" borderId="1" xfId="0" applyBorder="1" applyAlignment="1">
      <alignment horizontal="left"/>
    </xf>
    <xf numFmtId="0" fontId="0" fillId="0" borderId="2" xfId="0" applyBorder="1"/>
    <xf numFmtId="0" fontId="0" fillId="0" borderId="4" xfId="0" applyBorder="1" applyAlignment="1">
      <alignment horizontal="left"/>
    </xf>
    <xf numFmtId="0" fontId="0" fillId="0" borderId="5" xfId="0" applyBorder="1"/>
    <xf numFmtId="0" fontId="0" fillId="0" borderId="3" xfId="0" applyBorder="1"/>
    <xf numFmtId="0" fontId="0" fillId="0" borderId="7" xfId="0" applyBorder="1" applyAlignment="1">
      <alignment horizontal="left"/>
    </xf>
    <xf numFmtId="0" fontId="0" fillId="0" borderId="9" xfId="0" applyBorder="1" applyAlignment="1">
      <alignment horizontal="left"/>
    </xf>
    <xf numFmtId="0" fontId="0" fillId="0" borderId="10" xfId="0" applyBorder="1"/>
    <xf numFmtId="0" fontId="0" fillId="0" borderId="4" xfId="0" applyBorder="1" applyAlignment="1">
      <alignment horizontal="left" wrapText="1"/>
    </xf>
    <xf numFmtId="0" fontId="0" fillId="0" borderId="5" xfId="0" applyBorder="1" applyAlignment="1">
      <alignment wrapText="1"/>
    </xf>
    <xf numFmtId="0" fontId="0" fillId="0" borderId="0" xfId="0" applyAlignment="1">
      <alignment wrapText="1"/>
    </xf>
    <xf numFmtId="0" fontId="0" fillId="0" borderId="1" xfId="0" applyBorder="1" applyAlignment="1">
      <alignment horizontal="left" wrapText="1"/>
    </xf>
    <xf numFmtId="0" fontId="0" fillId="0" borderId="2" xfId="0" applyBorder="1" applyAlignment="1">
      <alignment wrapText="1"/>
    </xf>
    <xf numFmtId="0" fontId="0" fillId="0" borderId="3" xfId="0" applyBorder="1" applyAlignment="1">
      <alignment wrapText="1"/>
    </xf>
    <xf numFmtId="0" fontId="1" fillId="0" borderId="0" xfId="0" applyFont="1"/>
    <xf numFmtId="0" fontId="0" fillId="0" borderId="9" xfId="0" applyBorder="1" applyAlignment="1">
      <alignment wrapText="1"/>
    </xf>
    <xf numFmtId="0" fontId="1" fillId="0" borderId="1" xfId="0" applyFont="1" applyBorder="1" applyAlignment="1">
      <alignment horizontal="left"/>
    </xf>
    <xf numFmtId="0" fontId="1" fillId="0" borderId="2" xfId="0" applyFont="1" applyBorder="1"/>
    <xf numFmtId="0" fontId="1" fillId="0" borderId="3" xfId="0" applyFont="1" applyBorder="1"/>
    <xf numFmtId="3" fontId="1" fillId="0" borderId="0" xfId="0" applyNumberFormat="1" applyFont="1" applyAlignment="1">
      <alignment horizontal="left"/>
    </xf>
    <xf numFmtId="3" fontId="0" fillId="0" borderId="0" xfId="0" applyNumberFormat="1"/>
    <xf numFmtId="3" fontId="1" fillId="2" borderId="0" xfId="0" applyNumberFormat="1" applyFont="1" applyFill="1" applyAlignment="1">
      <alignment horizontal="left"/>
    </xf>
    <xf numFmtId="3" fontId="0" fillId="2" borderId="0" xfId="0" applyNumberFormat="1" applyFill="1"/>
    <xf numFmtId="3" fontId="0" fillId="0" borderId="0" xfId="0" applyNumberFormat="1" applyAlignment="1">
      <alignment horizontal="left"/>
    </xf>
    <xf numFmtId="3" fontId="0" fillId="0" borderId="1" xfId="0" applyNumberFormat="1" applyBorder="1" applyAlignment="1">
      <alignment horizontal="left"/>
    </xf>
    <xf numFmtId="3" fontId="0" fillId="0" borderId="2" xfId="0" applyNumberFormat="1" applyBorder="1"/>
    <xf numFmtId="3" fontId="0" fillId="2" borderId="3" xfId="0" applyNumberFormat="1" applyFill="1" applyBorder="1" applyProtection="1">
      <protection locked="0"/>
    </xf>
    <xf numFmtId="3" fontId="0" fillId="0" borderId="4" xfId="0" applyNumberFormat="1" applyBorder="1" applyAlignment="1">
      <alignment horizontal="left"/>
    </xf>
    <xf numFmtId="3" fontId="0" fillId="0" borderId="5" xfId="0" applyNumberFormat="1" applyBorder="1"/>
    <xf numFmtId="3" fontId="0" fillId="2" borderId="6" xfId="0" applyNumberFormat="1" applyFill="1" applyBorder="1" applyProtection="1">
      <protection locked="0"/>
    </xf>
    <xf numFmtId="3" fontId="0" fillId="0" borderId="3" xfId="0" applyNumberFormat="1" applyBorder="1"/>
    <xf numFmtId="3" fontId="0" fillId="0" borderId="7" xfId="0" applyNumberFormat="1" applyBorder="1" applyAlignment="1">
      <alignment horizontal="left"/>
    </xf>
    <xf numFmtId="3" fontId="0" fillId="0" borderId="9" xfId="0" applyNumberFormat="1" applyBorder="1" applyAlignment="1">
      <alignment horizontal="left"/>
    </xf>
    <xf numFmtId="3" fontId="0" fillId="0" borderId="10" xfId="0" applyNumberFormat="1" applyBorder="1"/>
    <xf numFmtId="3" fontId="0" fillId="0" borderId="0" xfId="0" applyNumberFormat="1" applyAlignment="1">
      <alignment wrapText="1"/>
    </xf>
    <xf numFmtId="3" fontId="0" fillId="0" borderId="0" xfId="0" applyNumberFormat="1" applyAlignment="1">
      <alignment vertical="center"/>
    </xf>
    <xf numFmtId="3" fontId="0" fillId="0" borderId="4" xfId="0" applyNumberFormat="1" applyBorder="1" applyAlignment="1">
      <alignment horizontal="left" wrapText="1"/>
    </xf>
    <xf numFmtId="3" fontId="1" fillId="0" borderId="7" xfId="0" applyNumberFormat="1" applyFont="1" applyBorder="1" applyAlignment="1">
      <alignment horizontal="left"/>
    </xf>
    <xf numFmtId="3" fontId="1" fillId="3" borderId="1" xfId="0" applyNumberFormat="1" applyFont="1" applyFill="1" applyBorder="1" applyAlignment="1">
      <alignment horizontal="left"/>
    </xf>
    <xf numFmtId="3" fontId="1" fillId="3" borderId="2" xfId="0" applyNumberFormat="1" applyFont="1" applyFill="1" applyBorder="1"/>
    <xf numFmtId="3" fontId="1" fillId="3" borderId="3" xfId="0" applyNumberFormat="1" applyFont="1" applyFill="1" applyBorder="1" applyAlignment="1">
      <alignment horizontal="center"/>
    </xf>
    <xf numFmtId="3" fontId="1" fillId="0" borderId="0" xfId="0" applyNumberFormat="1" applyFont="1"/>
    <xf numFmtId="3" fontId="1" fillId="3" borderId="0" xfId="0" applyNumberFormat="1" applyFont="1" applyFill="1" applyAlignment="1">
      <alignment horizontal="left"/>
    </xf>
    <xf numFmtId="3" fontId="0" fillId="3" borderId="0" xfId="0" applyNumberFormat="1" applyFill="1"/>
    <xf numFmtId="3" fontId="1" fillId="0" borderId="1" xfId="0" applyNumberFormat="1" applyFont="1" applyBorder="1" applyAlignment="1">
      <alignment horizontal="left"/>
    </xf>
    <xf numFmtId="3" fontId="1" fillId="0" borderId="2" xfId="0" applyNumberFormat="1" applyFont="1" applyBorder="1"/>
    <xf numFmtId="3" fontId="1" fillId="0" borderId="3" xfId="0" applyNumberFormat="1" applyFont="1" applyBorder="1" applyAlignment="1">
      <alignment horizontal="center"/>
    </xf>
    <xf numFmtId="3" fontId="1" fillId="0" borderId="3" xfId="0" applyNumberFormat="1" applyFont="1" applyBorder="1"/>
    <xf numFmtId="0" fontId="0" fillId="0" borderId="6" xfId="0" applyBorder="1"/>
    <xf numFmtId="0" fontId="0" fillId="0" borderId="6" xfId="0" applyBorder="1" applyAlignment="1">
      <alignment wrapText="1"/>
    </xf>
    <xf numFmtId="0" fontId="0" fillId="0" borderId="11" xfId="0" applyBorder="1"/>
    <xf numFmtId="3" fontId="0" fillId="2" borderId="3" xfId="0" applyNumberFormat="1" applyFill="1" applyBorder="1" applyAlignment="1" applyProtection="1">
      <alignment horizontal="center"/>
      <protection locked="0"/>
    </xf>
    <xf numFmtId="3" fontId="0" fillId="0" borderId="2" xfId="0" applyNumberFormat="1" applyBorder="1" applyAlignment="1">
      <alignment wrapText="1"/>
    </xf>
    <xf numFmtId="49" fontId="0" fillId="0" borderId="1" xfId="0" applyNumberFormat="1" applyBorder="1" applyAlignment="1">
      <alignment vertical="top" wrapText="1"/>
    </xf>
    <xf numFmtId="3" fontId="0" fillId="0" borderId="2" xfId="0" applyNumberFormat="1" applyBorder="1" applyAlignment="1">
      <alignment vertical="top" wrapText="1"/>
    </xf>
    <xf numFmtId="3" fontId="0" fillId="3" borderId="2" xfId="0" applyNumberFormat="1" applyFill="1" applyBorder="1"/>
    <xf numFmtId="3" fontId="0" fillId="3" borderId="3" xfId="0" applyNumberFormat="1" applyFill="1" applyBorder="1"/>
    <xf numFmtId="0" fontId="0" fillId="0" borderId="0" xfId="0" applyAlignment="1">
      <alignment horizontal="center"/>
    </xf>
    <xf numFmtId="3" fontId="0" fillId="0" borderId="2" xfId="0" applyNumberFormat="1" applyBorder="1" applyAlignment="1">
      <alignment horizontal="center" wrapText="1"/>
    </xf>
    <xf numFmtId="3" fontId="0" fillId="0" borderId="10" xfId="0" applyNumberFormat="1" applyBorder="1" applyAlignment="1">
      <alignment horizontal="center"/>
    </xf>
    <xf numFmtId="3" fontId="0" fillId="2" borderId="3" xfId="0" applyNumberFormat="1" applyFill="1" applyBorder="1" applyAlignment="1" applyProtection="1">
      <alignment horizontal="center" vertical="center" wrapText="1"/>
      <protection locked="0"/>
    </xf>
    <xf numFmtId="3" fontId="0" fillId="2" borderId="0" xfId="0" applyNumberFormat="1" applyFill="1" applyProtection="1">
      <protection locked="0"/>
    </xf>
    <xf numFmtId="3" fontId="0" fillId="0" borderId="5" xfId="0" applyNumberFormat="1" applyBorder="1" applyAlignment="1">
      <alignment wrapText="1"/>
    </xf>
    <xf numFmtId="3" fontId="0" fillId="0" borderId="0" xfId="0" applyNumberFormat="1" applyAlignment="1">
      <alignment wrapText="1"/>
    </xf>
    <xf numFmtId="3" fontId="0" fillId="0" borderId="10" xfId="0" applyNumberFormat="1" applyBorder="1" applyAlignment="1">
      <alignment wrapText="1"/>
    </xf>
    <xf numFmtId="3" fontId="0" fillId="0" borderId="5" xfId="0" applyNumberFormat="1" applyBorder="1" applyAlignment="1">
      <alignment vertical="center"/>
    </xf>
    <xf numFmtId="3" fontId="0" fillId="0" borderId="0" xfId="0" applyNumberFormat="1" applyAlignment="1">
      <alignment vertical="center"/>
    </xf>
    <xf numFmtId="3" fontId="0" fillId="0" borderId="10" xfId="0" applyNumberFormat="1" applyBorder="1" applyAlignment="1">
      <alignment vertical="center"/>
    </xf>
    <xf numFmtId="3" fontId="0" fillId="0" borderId="6" xfId="0" applyNumberFormat="1"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0" fontId="0" fillId="0" borderId="10" xfId="0" applyBorder="1" applyAlignment="1">
      <alignment wrapText="1"/>
    </xf>
    <xf numFmtId="3" fontId="0" fillId="2" borderId="6" xfId="0" applyNumberFormat="1" applyFill="1" applyBorder="1" applyAlignment="1" applyProtection="1">
      <alignment horizontal="center" vertical="center"/>
      <protection locked="0"/>
    </xf>
    <xf numFmtId="3" fontId="0" fillId="2" borderId="8" xfId="0" applyNumberForma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0" xfId="0" applyBorder="1" applyAlignment="1">
      <alignment vertical="center"/>
    </xf>
    <xf numFmtId="3" fontId="0" fillId="2" borderId="6" xfId="0" applyNumberFormat="1" applyFill="1" applyBorder="1" applyAlignment="1" applyProtection="1">
      <alignment vertical="center"/>
      <protection locked="0"/>
    </xf>
    <xf numFmtId="3" fontId="0" fillId="0" borderId="8" xfId="0" applyNumberFormat="1" applyBorder="1" applyAlignment="1" applyProtection="1">
      <alignment vertical="center"/>
      <protection locked="0"/>
    </xf>
    <xf numFmtId="3" fontId="0" fillId="0" borderId="11" xfId="0" applyNumberFormat="1" applyBorder="1" applyAlignment="1" applyProtection="1">
      <alignment vertical="center"/>
      <protection locked="0"/>
    </xf>
    <xf numFmtId="3" fontId="0" fillId="0" borderId="12" xfId="0" applyNumberForma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3" fontId="1" fillId="0" borderId="2" xfId="0" applyNumberFormat="1" applyFont="1" applyBorder="1"/>
    <xf numFmtId="3" fontId="1" fillId="3" borderId="4" xfId="0" applyNumberFormat="1" applyFont="1" applyFill="1" applyBorder="1" applyAlignment="1">
      <alignment horizontal="left" wrapText="1"/>
    </xf>
    <xf numFmtId="3" fontId="1" fillId="3" borderId="5" xfId="0" applyNumberFormat="1" applyFont="1" applyFill="1" applyBorder="1" applyAlignment="1">
      <alignment wrapText="1"/>
    </xf>
    <xf numFmtId="3" fontId="1" fillId="3" borderId="6" xfId="0" applyNumberFormat="1" applyFont="1" applyFill="1" applyBorder="1" applyAlignment="1">
      <alignment wrapText="1"/>
    </xf>
    <xf numFmtId="3" fontId="1" fillId="3" borderId="7" xfId="0" applyNumberFormat="1" applyFont="1" applyFill="1" applyBorder="1" applyAlignment="1">
      <alignment wrapText="1"/>
    </xf>
    <xf numFmtId="3" fontId="1" fillId="3" borderId="0" xfId="0" applyNumberFormat="1" applyFont="1" applyFill="1" applyAlignment="1">
      <alignment wrapText="1"/>
    </xf>
    <xf numFmtId="3" fontId="1" fillId="3" borderId="8" xfId="0" applyNumberFormat="1" applyFont="1" applyFill="1" applyBorder="1" applyAlignment="1">
      <alignment wrapText="1"/>
    </xf>
    <xf numFmtId="3" fontId="0" fillId="3" borderId="9" xfId="0" applyNumberFormat="1" applyFill="1" applyBorder="1" applyAlignment="1">
      <alignment wrapText="1"/>
    </xf>
    <xf numFmtId="3" fontId="0" fillId="3" borderId="10" xfId="0" applyNumberFormat="1" applyFill="1" applyBorder="1" applyAlignment="1">
      <alignment wrapText="1"/>
    </xf>
    <xf numFmtId="3" fontId="0" fillId="3" borderId="11" xfId="0" applyNumberFormat="1" applyFill="1" applyBorder="1" applyAlignment="1">
      <alignment wrapText="1"/>
    </xf>
    <xf numFmtId="3" fontId="0" fillId="2" borderId="8" xfId="0" applyNumberFormat="1" applyFill="1" applyBorder="1" applyProtection="1">
      <protection locked="0"/>
    </xf>
    <xf numFmtId="3" fontId="0" fillId="0" borderId="11" xfId="0" applyNumberFormat="1" applyBorder="1" applyProtection="1">
      <protection locked="0"/>
    </xf>
    <xf numFmtId="3" fontId="0" fillId="0" borderId="4" xfId="0" applyNumberFormat="1" applyBorder="1" applyAlignment="1">
      <alignment horizontal="left" wrapText="1"/>
    </xf>
    <xf numFmtId="3" fontId="0" fillId="0" borderId="6" xfId="0" applyNumberFormat="1" applyBorder="1" applyAlignment="1">
      <alignment wrapText="1"/>
    </xf>
    <xf numFmtId="3" fontId="0" fillId="0" borderId="7" xfId="0" applyNumberFormat="1" applyBorder="1" applyAlignment="1">
      <alignment wrapText="1"/>
    </xf>
    <xf numFmtId="3" fontId="0" fillId="0" borderId="8" xfId="0" applyNumberFormat="1" applyBorder="1" applyAlignment="1">
      <alignment wrapText="1"/>
    </xf>
    <xf numFmtId="3" fontId="0" fillId="0" borderId="9" xfId="0" applyNumberFormat="1" applyBorder="1" applyAlignment="1">
      <alignment wrapText="1"/>
    </xf>
    <xf numFmtId="3" fontId="0" fillId="0" borderId="11" xfId="0" applyNumberFormat="1" applyBorder="1" applyAlignment="1">
      <alignment wrapText="1"/>
    </xf>
    <xf numFmtId="3" fontId="0" fillId="2" borderId="11" xfId="0" applyNumberFormat="1" applyFill="1" applyBorder="1" applyAlignment="1" applyProtection="1">
      <alignment vertical="center"/>
      <protection locked="0"/>
    </xf>
    <xf numFmtId="3" fontId="0" fillId="2" borderId="11" xfId="0" applyNumberFormat="1" applyFill="1" applyBorder="1" applyAlignment="1" applyProtection="1">
      <alignment horizontal="center" vertical="center"/>
      <protection locked="0"/>
    </xf>
    <xf numFmtId="3" fontId="0" fillId="0" borderId="0" xfId="0" applyNumberFormat="1" applyAlignment="1">
      <alignment horizontal="left" wrapText="1"/>
    </xf>
    <xf numFmtId="3" fontId="0" fillId="0" borderId="8" xfId="0" applyNumberFormat="1" applyBorder="1" applyAlignment="1" applyProtection="1">
      <alignment horizontal="center" vertical="center"/>
      <protection locked="0"/>
    </xf>
    <xf numFmtId="3" fontId="0" fillId="0" borderId="11" xfId="0" applyNumberFormat="1" applyBorder="1" applyAlignment="1" applyProtection="1">
      <alignment horizontal="center" vertical="center"/>
      <protection locked="0"/>
    </xf>
    <xf numFmtId="3" fontId="1" fillId="0" borderId="0" xfId="0" applyNumberFormat="1" applyFont="1" applyAlignment="1">
      <alignment horizontal="left" wrapText="1"/>
    </xf>
    <xf numFmtId="3" fontId="0" fillId="0" borderId="5" xfId="0" applyNumberFormat="1" applyBorder="1" applyAlignment="1">
      <alignment horizontal="left" vertical="center"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wrapText="1"/>
    </xf>
    <xf numFmtId="0" fontId="0" fillId="0" borderId="5" xfId="0" applyBorder="1" applyAlignment="1">
      <alignment vertical="center"/>
    </xf>
    <xf numFmtId="0" fontId="0" fillId="0" borderId="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5" xfId="0" applyBorder="1" applyAlignment="1">
      <alignment wrapText="1"/>
    </xf>
    <xf numFmtId="0" fontId="1" fillId="0" borderId="2" xfId="0" applyFont="1" applyBorder="1"/>
    <xf numFmtId="0" fontId="1" fillId="0" borderId="0" xfId="0" applyFont="1" applyAlignment="1">
      <alignment horizontal="left" wrapText="1"/>
    </xf>
    <xf numFmtId="0" fontId="1" fillId="0" borderId="0" xfId="0" applyFont="1" applyAlignment="1">
      <alignment wrapText="1"/>
    </xf>
    <xf numFmtId="0" fontId="0" fillId="0" borderId="1" xfId="0" applyBorder="1" applyAlignment="1">
      <alignment horizontal="left" wrapText="1"/>
    </xf>
    <xf numFmtId="0" fontId="0" fillId="0" borderId="2" xfId="0" applyBorder="1" applyAlignment="1">
      <alignment wrapText="1"/>
    </xf>
    <xf numFmtId="0" fontId="0" fillId="0" borderId="3" xfId="0" applyBorder="1" applyAlignment="1">
      <alignment wrapText="1"/>
    </xf>
    <xf numFmtId="0" fontId="0" fillId="0" borderId="0" xfId="0" applyAlignment="1">
      <alignment horizontal="left" vertical="center" wrapText="1"/>
    </xf>
    <xf numFmtId="49" fontId="0" fillId="0" borderId="0" xfId="0" applyNumberFormat="1" applyProtection="1">
      <protection locked="0"/>
    </xf>
    <xf numFmtId="0" fontId="0" fillId="0" borderId="2"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AEA3F-91BF-4E1F-8B82-EBC2ACBCE417}">
  <sheetPr>
    <pageSetUpPr fitToPage="1"/>
  </sheetPr>
  <dimension ref="A1:G74"/>
  <sheetViews>
    <sheetView tabSelected="1" workbookViewId="0">
      <selection activeCell="D8" sqref="D8"/>
    </sheetView>
  </sheetViews>
  <sheetFormatPr defaultColWidth="8.81640625" defaultRowHeight="15" x14ac:dyDescent="0.25"/>
  <cols>
    <col min="1" max="1" width="3.36328125" style="26" customWidth="1"/>
    <col min="2" max="2" width="60.36328125" style="23" customWidth="1"/>
    <col min="3" max="3" width="2.81640625" style="23" customWidth="1"/>
    <col min="4" max="4" width="10.1796875" style="23" customWidth="1"/>
    <col min="5" max="5" width="2.81640625" style="23" customWidth="1"/>
    <col min="6" max="6" width="16.6328125" style="23" customWidth="1"/>
    <col min="7" max="16384" width="8.81640625" style="23"/>
  </cols>
  <sheetData>
    <row r="1" spans="1:6" ht="15.6" x14ac:dyDescent="0.3">
      <c r="A1" s="22" t="s">
        <v>0</v>
      </c>
    </row>
    <row r="2" spans="1:6" ht="15.6" x14ac:dyDescent="0.3">
      <c r="A2" s="22" t="s">
        <v>1</v>
      </c>
    </row>
    <row r="3" spans="1:6" ht="15.6" x14ac:dyDescent="0.3">
      <c r="A3" s="22"/>
    </row>
    <row r="4" spans="1:6" ht="15.6" x14ac:dyDescent="0.3">
      <c r="A4" s="24" t="s">
        <v>2</v>
      </c>
      <c r="B4" s="25"/>
    </row>
    <row r="5" spans="1:6" ht="15.6" x14ac:dyDescent="0.3">
      <c r="A5" s="22"/>
    </row>
    <row r="6" spans="1:6" ht="15.6" x14ac:dyDescent="0.3">
      <c r="B6" s="22" t="s">
        <v>3</v>
      </c>
      <c r="D6" s="64"/>
      <c r="E6" s="64"/>
      <c r="F6" s="64"/>
    </row>
    <row r="7" spans="1:6" ht="15.6" x14ac:dyDescent="0.3">
      <c r="A7" s="22"/>
    </row>
    <row r="8" spans="1:6" x14ac:dyDescent="0.25">
      <c r="A8" s="27">
        <v>1</v>
      </c>
      <c r="B8" s="28" t="s">
        <v>4</v>
      </c>
      <c r="C8" s="28">
        <v>1</v>
      </c>
      <c r="D8" s="29"/>
    </row>
    <row r="9" spans="1:6" x14ac:dyDescent="0.25">
      <c r="A9" s="27">
        <v>2</v>
      </c>
      <c r="B9" s="28" t="s">
        <v>5</v>
      </c>
      <c r="C9" s="28">
        <v>2</v>
      </c>
      <c r="D9" s="29"/>
    </row>
    <row r="10" spans="1:6" x14ac:dyDescent="0.25">
      <c r="A10" s="30">
        <v>3</v>
      </c>
      <c r="B10" s="31" t="s">
        <v>6</v>
      </c>
      <c r="C10" s="31">
        <v>3</v>
      </c>
      <c r="D10" s="32"/>
    </row>
    <row r="11" spans="1:6" x14ac:dyDescent="0.25">
      <c r="A11" s="27">
        <v>4</v>
      </c>
      <c r="B11" s="28" t="s">
        <v>7</v>
      </c>
      <c r="C11" s="28"/>
      <c r="D11" s="28"/>
      <c r="E11" s="28">
        <v>4</v>
      </c>
      <c r="F11" s="33">
        <f>SUM(D8:D10)</f>
        <v>0</v>
      </c>
    </row>
    <row r="13" spans="1:6" x14ac:dyDescent="0.25">
      <c r="A13" s="27">
        <v>5</v>
      </c>
      <c r="B13" s="28" t="s">
        <v>8</v>
      </c>
      <c r="C13" s="28">
        <v>5</v>
      </c>
      <c r="D13" s="29"/>
    </row>
    <row r="14" spans="1:6" x14ac:dyDescent="0.25">
      <c r="A14" s="30">
        <v>6</v>
      </c>
      <c r="B14" s="31" t="s">
        <v>9</v>
      </c>
      <c r="C14" s="31">
        <v>6</v>
      </c>
      <c r="D14" s="32"/>
    </row>
    <row r="15" spans="1:6" x14ac:dyDescent="0.25">
      <c r="A15" s="27">
        <v>7</v>
      </c>
      <c r="B15" s="28" t="s">
        <v>10</v>
      </c>
      <c r="C15" s="28"/>
      <c r="D15" s="28"/>
      <c r="E15" s="28">
        <v>7</v>
      </c>
      <c r="F15" s="33">
        <f>SUM(D13:D14)</f>
        <v>0</v>
      </c>
    </row>
    <row r="17" spans="1:6" x14ac:dyDescent="0.25">
      <c r="A17" s="30">
        <v>8</v>
      </c>
      <c r="B17" s="65" t="s">
        <v>11</v>
      </c>
      <c r="C17" s="31"/>
      <c r="D17" s="31"/>
      <c r="E17" s="68">
        <v>8</v>
      </c>
      <c r="F17" s="71" t="str">
        <f>IF(Detail!$F$22=4000,4000,"Continue")</f>
        <v>Continue</v>
      </c>
    </row>
    <row r="18" spans="1:6" x14ac:dyDescent="0.25">
      <c r="A18" s="34"/>
      <c r="B18" s="66"/>
      <c r="E18" s="69"/>
      <c r="F18" s="72"/>
    </row>
    <row r="19" spans="1:6" x14ac:dyDescent="0.25">
      <c r="A19" s="34"/>
      <c r="B19" s="66"/>
      <c r="E19" s="69"/>
      <c r="F19" s="72"/>
    </row>
    <row r="20" spans="1:6" x14ac:dyDescent="0.25">
      <c r="A20" s="35"/>
      <c r="B20" s="67"/>
      <c r="C20" s="36"/>
      <c r="D20" s="36"/>
      <c r="E20" s="70"/>
      <c r="F20" s="73"/>
    </row>
    <row r="21" spans="1:6" x14ac:dyDescent="0.25">
      <c r="B21" s="37"/>
      <c r="E21" s="38"/>
      <c r="F21" s="38"/>
    </row>
    <row r="22" spans="1:6" x14ac:dyDescent="0.25">
      <c r="A22" s="39">
        <v>9</v>
      </c>
      <c r="B22" s="65" t="s">
        <v>12</v>
      </c>
      <c r="C22" s="68">
        <v>9</v>
      </c>
      <c r="D22" s="79"/>
      <c r="E22" s="37"/>
      <c r="F22" s="82" t="str">
        <f>IF(D22="","",IF(Detail!F33=0,"Go to Lines 57-59","Continue to Next Line"))</f>
        <v/>
      </c>
    </row>
    <row r="23" spans="1:6" ht="15.6" x14ac:dyDescent="0.3">
      <c r="A23" s="40"/>
      <c r="B23" s="66"/>
      <c r="C23" s="69"/>
      <c r="D23" s="80"/>
      <c r="F23" s="83"/>
    </row>
    <row r="24" spans="1:6" x14ac:dyDescent="0.25">
      <c r="A24" s="35"/>
      <c r="B24" s="67"/>
      <c r="C24" s="70"/>
      <c r="D24" s="81"/>
      <c r="F24" s="84"/>
    </row>
    <row r="26" spans="1:6" x14ac:dyDescent="0.25">
      <c r="A26" s="108" t="s">
        <v>13</v>
      </c>
      <c r="B26" s="105"/>
      <c r="C26" s="105"/>
      <c r="D26" s="105"/>
      <c r="E26" s="105"/>
      <c r="F26" s="105"/>
    </row>
    <row r="27" spans="1:6" x14ac:dyDescent="0.25">
      <c r="A27" s="105"/>
      <c r="B27" s="105"/>
      <c r="C27" s="105"/>
      <c r="D27" s="105"/>
      <c r="E27" s="105"/>
      <c r="F27" s="105"/>
    </row>
    <row r="28" spans="1:6" x14ac:dyDescent="0.25">
      <c r="A28" s="30">
        <v>10</v>
      </c>
      <c r="B28" s="109" t="s">
        <v>14</v>
      </c>
      <c r="C28" s="68">
        <v>10</v>
      </c>
      <c r="D28" s="75"/>
    </row>
    <row r="29" spans="1:6" x14ac:dyDescent="0.25">
      <c r="A29" s="34"/>
      <c r="B29" s="66"/>
      <c r="C29" s="69"/>
      <c r="D29" s="106"/>
    </row>
    <row r="30" spans="1:6" x14ac:dyDescent="0.25">
      <c r="A30" s="34"/>
      <c r="B30" s="66"/>
      <c r="C30" s="69"/>
      <c r="D30" s="106"/>
    </row>
    <row r="31" spans="1:6" x14ac:dyDescent="0.25">
      <c r="A31" s="34"/>
      <c r="B31" s="66"/>
      <c r="C31" s="69"/>
      <c r="D31" s="106"/>
    </row>
    <row r="32" spans="1:6" x14ac:dyDescent="0.25">
      <c r="A32" s="35"/>
      <c r="B32" s="67"/>
      <c r="C32" s="70"/>
      <c r="D32" s="107"/>
    </row>
    <row r="33" spans="1:7" x14ac:dyDescent="0.25">
      <c r="A33" s="27">
        <v>11</v>
      </c>
      <c r="B33" s="28" t="s">
        <v>15</v>
      </c>
      <c r="C33" s="28">
        <v>11</v>
      </c>
      <c r="D33" s="54"/>
    </row>
    <row r="34" spans="1:7" x14ac:dyDescent="0.25">
      <c r="A34" s="27">
        <v>12</v>
      </c>
      <c r="B34" s="28" t="s">
        <v>16</v>
      </c>
      <c r="C34" s="28">
        <v>12</v>
      </c>
      <c r="D34" s="54"/>
    </row>
    <row r="35" spans="1:7" x14ac:dyDescent="0.25">
      <c r="A35" s="30">
        <v>13</v>
      </c>
      <c r="B35" s="65" t="s">
        <v>17</v>
      </c>
      <c r="C35" s="68">
        <v>13</v>
      </c>
      <c r="D35" s="75"/>
    </row>
    <row r="36" spans="1:7" x14ac:dyDescent="0.25">
      <c r="A36" s="34"/>
      <c r="B36" s="66"/>
      <c r="C36" s="69"/>
      <c r="D36" s="76"/>
    </row>
    <row r="37" spans="1:7" x14ac:dyDescent="0.25">
      <c r="A37" s="35"/>
      <c r="B37" s="74"/>
      <c r="C37" s="78"/>
      <c r="D37" s="77"/>
    </row>
    <row r="38" spans="1:7" s="44" customFormat="1" ht="15.6" x14ac:dyDescent="0.3">
      <c r="A38" s="41">
        <v>14</v>
      </c>
      <c r="B38" s="42" t="s">
        <v>18</v>
      </c>
      <c r="C38" s="42"/>
      <c r="D38" s="42"/>
      <c r="E38" s="42">
        <v>14</v>
      </c>
      <c r="F38" s="43" t="str">
        <f>IF(D35="","",IF(Detail!F49="N/A","None",IF(Detail!$F49="Go to Option 4A","None",IF(Detail!$F49="Go to Option 4B","Lines 15 &amp; 16",IF(Detail!F49="Go to Option 4C","Lines 15-19","Lines 20-23")))))</f>
        <v/>
      </c>
      <c r="G38" s="43"/>
    </row>
    <row r="40" spans="1:7" x14ac:dyDescent="0.25">
      <c r="A40" s="27">
        <v>15</v>
      </c>
      <c r="B40" s="28" t="s">
        <v>19</v>
      </c>
      <c r="C40" s="28">
        <v>15</v>
      </c>
      <c r="D40" s="29"/>
    </row>
    <row r="41" spans="1:7" x14ac:dyDescent="0.25">
      <c r="A41" s="27">
        <v>16</v>
      </c>
      <c r="B41" s="28" t="s">
        <v>20</v>
      </c>
      <c r="C41" s="28">
        <v>16</v>
      </c>
      <c r="D41" s="29"/>
    </row>
    <row r="42" spans="1:7" ht="15.6" x14ac:dyDescent="0.3">
      <c r="A42" s="22"/>
    </row>
    <row r="43" spans="1:7" ht="15.6" x14ac:dyDescent="0.3">
      <c r="A43" s="45" t="s">
        <v>21</v>
      </c>
      <c r="B43" s="46"/>
      <c r="C43" s="46"/>
      <c r="D43" s="46"/>
      <c r="E43" s="46"/>
      <c r="F43" s="46"/>
    </row>
    <row r="44" spans="1:7" x14ac:dyDescent="0.25">
      <c r="A44" s="105" t="s">
        <v>22</v>
      </c>
      <c r="B44" s="66"/>
      <c r="C44" s="66"/>
      <c r="D44" s="66"/>
      <c r="E44" s="66"/>
      <c r="F44" s="66"/>
    </row>
    <row r="45" spans="1:7" x14ac:dyDescent="0.25">
      <c r="A45" s="66"/>
      <c r="B45" s="66"/>
      <c r="C45" s="66"/>
      <c r="D45" s="66"/>
      <c r="E45" s="66"/>
      <c r="F45" s="66"/>
    </row>
    <row r="46" spans="1:7" x14ac:dyDescent="0.25">
      <c r="A46" s="66"/>
      <c r="B46" s="66"/>
      <c r="C46" s="66"/>
      <c r="D46" s="66"/>
      <c r="E46" s="66"/>
      <c r="F46" s="66"/>
    </row>
    <row r="47" spans="1:7" x14ac:dyDescent="0.25">
      <c r="A47" s="66"/>
      <c r="B47" s="66"/>
      <c r="C47" s="66"/>
      <c r="D47" s="66"/>
      <c r="E47" s="66"/>
      <c r="F47" s="66"/>
    </row>
    <row r="48" spans="1:7" x14ac:dyDescent="0.25">
      <c r="A48" s="30">
        <v>17</v>
      </c>
      <c r="B48" s="65" t="s">
        <v>23</v>
      </c>
      <c r="C48" s="68">
        <v>17</v>
      </c>
      <c r="D48" s="75"/>
    </row>
    <row r="49" spans="1:6" x14ac:dyDescent="0.25">
      <c r="A49" s="34"/>
      <c r="B49" s="66"/>
      <c r="C49" s="69"/>
      <c r="D49" s="76"/>
    </row>
    <row r="50" spans="1:6" x14ac:dyDescent="0.25">
      <c r="A50" s="86" t="s">
        <v>98</v>
      </c>
      <c r="B50" s="87"/>
      <c r="C50" s="87"/>
      <c r="D50" s="87"/>
      <c r="E50" s="87"/>
      <c r="F50" s="88"/>
    </row>
    <row r="51" spans="1:6" x14ac:dyDescent="0.25">
      <c r="A51" s="89"/>
      <c r="B51" s="90"/>
      <c r="C51" s="90"/>
      <c r="D51" s="90"/>
      <c r="E51" s="90"/>
      <c r="F51" s="91"/>
    </row>
    <row r="52" spans="1:6" x14ac:dyDescent="0.25">
      <c r="A52" s="92"/>
      <c r="B52" s="93"/>
      <c r="C52" s="93"/>
      <c r="D52" s="93"/>
      <c r="E52" s="93"/>
      <c r="F52" s="94"/>
    </row>
    <row r="53" spans="1:6" x14ac:dyDescent="0.25">
      <c r="A53" s="34">
        <v>18</v>
      </c>
      <c r="B53" s="66" t="s">
        <v>24</v>
      </c>
      <c r="C53" s="23">
        <v>18</v>
      </c>
      <c r="D53" s="95"/>
    </row>
    <row r="54" spans="1:6" x14ac:dyDescent="0.25">
      <c r="A54" s="35"/>
      <c r="B54" s="67"/>
      <c r="C54" s="36"/>
      <c r="D54" s="96"/>
    </row>
    <row r="55" spans="1:6" x14ac:dyDescent="0.25">
      <c r="A55" s="30">
        <v>19</v>
      </c>
      <c r="B55" s="65" t="s">
        <v>25</v>
      </c>
      <c r="C55" s="68">
        <v>19</v>
      </c>
      <c r="D55" s="79"/>
    </row>
    <row r="56" spans="1:6" x14ac:dyDescent="0.25">
      <c r="A56" s="35"/>
      <c r="B56" s="67"/>
      <c r="C56" s="70"/>
      <c r="D56" s="81"/>
    </row>
    <row r="58" spans="1:6" ht="15.6" x14ac:dyDescent="0.3">
      <c r="A58" s="41" t="s">
        <v>26</v>
      </c>
      <c r="B58" s="58"/>
      <c r="C58" s="58"/>
      <c r="D58" s="58"/>
      <c r="E58" s="58"/>
      <c r="F58" s="59"/>
    </row>
    <row r="59" spans="1:6" x14ac:dyDescent="0.25">
      <c r="A59" s="97" t="s">
        <v>27</v>
      </c>
      <c r="B59" s="65"/>
      <c r="C59" s="65"/>
      <c r="D59" s="65"/>
      <c r="E59" s="65"/>
      <c r="F59" s="98"/>
    </row>
    <row r="60" spans="1:6" x14ac:dyDescent="0.25">
      <c r="A60" s="99"/>
      <c r="B60" s="66"/>
      <c r="C60" s="66"/>
      <c r="D60" s="66"/>
      <c r="E60" s="66"/>
      <c r="F60" s="100"/>
    </row>
    <row r="61" spans="1:6" x14ac:dyDescent="0.25">
      <c r="A61" s="99"/>
      <c r="B61" s="66"/>
      <c r="C61" s="66"/>
      <c r="D61" s="66"/>
      <c r="E61" s="66"/>
      <c r="F61" s="100"/>
    </row>
    <row r="62" spans="1:6" ht="15.45" hidden="1" customHeight="1" x14ac:dyDescent="0.25">
      <c r="A62" s="101"/>
      <c r="B62" s="67"/>
      <c r="C62" s="67"/>
      <c r="D62" s="67"/>
      <c r="E62" s="67"/>
      <c r="F62" s="102"/>
    </row>
    <row r="63" spans="1:6" ht="45" x14ac:dyDescent="0.25">
      <c r="A63" s="56">
        <v>20</v>
      </c>
      <c r="B63" s="55" t="s">
        <v>28</v>
      </c>
      <c r="C63" s="55">
        <v>20</v>
      </c>
      <c r="D63" s="63"/>
      <c r="E63" s="37"/>
      <c r="F63" s="37"/>
    </row>
    <row r="64" spans="1:6" x14ac:dyDescent="0.25">
      <c r="A64" s="56" t="s">
        <v>29</v>
      </c>
      <c r="B64" s="57" t="s">
        <v>30</v>
      </c>
      <c r="C64" s="55">
        <v>21</v>
      </c>
      <c r="D64" s="63"/>
      <c r="E64" s="37"/>
      <c r="F64" s="37"/>
    </row>
    <row r="65" spans="1:6" x14ac:dyDescent="0.25">
      <c r="A65" s="30">
        <v>22</v>
      </c>
      <c r="B65" s="65" t="s">
        <v>31</v>
      </c>
      <c r="C65" s="68">
        <v>22</v>
      </c>
      <c r="D65" s="79"/>
    </row>
    <row r="66" spans="1:6" x14ac:dyDescent="0.25">
      <c r="A66" s="35"/>
      <c r="B66" s="67"/>
      <c r="C66" s="70"/>
      <c r="D66" s="103"/>
    </row>
    <row r="67" spans="1:6" x14ac:dyDescent="0.25">
      <c r="A67" s="30">
        <v>23</v>
      </c>
      <c r="B67" s="65" t="s">
        <v>32</v>
      </c>
      <c r="C67" s="68">
        <v>23</v>
      </c>
      <c r="D67" s="75"/>
    </row>
    <row r="68" spans="1:6" x14ac:dyDescent="0.25">
      <c r="A68" s="35"/>
      <c r="B68" s="67"/>
      <c r="C68" s="70"/>
      <c r="D68" s="104"/>
    </row>
    <row r="70" spans="1:6" ht="15.45" customHeight="1" x14ac:dyDescent="0.25"/>
    <row r="71" spans="1:6" ht="15.6" x14ac:dyDescent="0.3">
      <c r="A71" s="22" t="s">
        <v>33</v>
      </c>
      <c r="B71" s="44"/>
      <c r="C71" s="44"/>
      <c r="D71" s="44"/>
      <c r="E71" s="44"/>
      <c r="F71" s="44"/>
    </row>
    <row r="72" spans="1:6" ht="15.6" x14ac:dyDescent="0.3">
      <c r="A72" s="47">
        <v>24</v>
      </c>
      <c r="B72" s="48" t="s">
        <v>34</v>
      </c>
      <c r="C72" s="48"/>
      <c r="D72" s="48"/>
      <c r="E72" s="48">
        <v>24</v>
      </c>
      <c r="F72" s="49" t="str">
        <f>Detail!F127</f>
        <v>In Scope</v>
      </c>
    </row>
    <row r="73" spans="1:6" ht="15.6" x14ac:dyDescent="0.3">
      <c r="A73" s="47">
        <v>25</v>
      </c>
      <c r="B73" s="85" t="s">
        <v>35</v>
      </c>
      <c r="C73" s="85"/>
      <c r="D73" s="85"/>
      <c r="E73" s="48">
        <v>25</v>
      </c>
      <c r="F73" s="50">
        <f>Detail!F128</f>
        <v>0</v>
      </c>
    </row>
    <row r="74" spans="1:6" ht="15.6" x14ac:dyDescent="0.3">
      <c r="A74" s="47">
        <v>26</v>
      </c>
      <c r="B74" s="48" t="s">
        <v>36</v>
      </c>
      <c r="C74" s="48"/>
      <c r="D74" s="48"/>
      <c r="E74" s="48">
        <v>26</v>
      </c>
      <c r="F74" s="50">
        <f>Detail!F129</f>
        <v>0</v>
      </c>
    </row>
  </sheetData>
  <sheetProtection algorithmName="SHA-512" hashValue="85JKI9dXru5aLzBtDLHSind6T89cgCwpx3XFKw28tTHub4kTTmDwOIMAmkkC9NXQJLBChK29cOyHpp4zxrmEMg==" saltValue="UFnonrPISo1tWhAoYtgwnw==" spinCount="100000" sheet="1" objects="1" scenarios="1"/>
  <protectedRanges>
    <protectedRange sqref="A8" name="Range1"/>
  </protectedRanges>
  <mergeCells count="33">
    <mergeCell ref="D67:D68"/>
    <mergeCell ref="A44:F47"/>
    <mergeCell ref="C28:C32"/>
    <mergeCell ref="D28:D32"/>
    <mergeCell ref="A26:F27"/>
    <mergeCell ref="B28:B32"/>
    <mergeCell ref="B73:D73"/>
    <mergeCell ref="B55:B56"/>
    <mergeCell ref="C55:C56"/>
    <mergeCell ref="D55:D56"/>
    <mergeCell ref="B48:B49"/>
    <mergeCell ref="C48:C49"/>
    <mergeCell ref="D48:D49"/>
    <mergeCell ref="A50:F52"/>
    <mergeCell ref="B53:B54"/>
    <mergeCell ref="D53:D54"/>
    <mergeCell ref="A59:F62"/>
    <mergeCell ref="B65:B66"/>
    <mergeCell ref="C65:C66"/>
    <mergeCell ref="D65:D66"/>
    <mergeCell ref="B67:B68"/>
    <mergeCell ref="C67:C68"/>
    <mergeCell ref="D6:F6"/>
    <mergeCell ref="B17:B20"/>
    <mergeCell ref="E17:E20"/>
    <mergeCell ref="F17:F20"/>
    <mergeCell ref="B35:B37"/>
    <mergeCell ref="D35:D37"/>
    <mergeCell ref="C35:C37"/>
    <mergeCell ref="B22:B24"/>
    <mergeCell ref="C22:C24"/>
    <mergeCell ref="D22:D24"/>
    <mergeCell ref="F22:F24"/>
  </mergeCells>
  <dataValidations count="3">
    <dataValidation type="list" allowBlank="1" showInputMessage="1" showErrorMessage="1" sqref="D28 D48:D49 D33:D36 D63" xr:uid="{4B953DE3-871A-46DD-9C29-87CC0BC81A88}">
      <formula1>"YES,NO"</formula1>
    </dataValidation>
    <dataValidation type="list" allowBlank="1" showInputMessage="1" showErrorMessage="1" sqref="D67:D68" xr:uid="{6AE6B121-A2C8-4CE2-B0D8-B5114A372735}">
      <formula1>"0,1,2,3 or more"</formula1>
    </dataValidation>
    <dataValidation type="list" allowBlank="1" showInputMessage="1" showErrorMessage="1" sqref="D64" xr:uid="{8653C78D-419B-4222-9A70-776F55C66E43}">
      <formula1>"Single,Head of Household,Married Filing Jointly,Qualifying SS"</formula1>
    </dataValidation>
  </dataValidations>
  <pageMargins left="0.7" right="0.7" top="0.75" bottom="0.75" header="0.3" footer="0.3"/>
  <pageSetup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09F45-FD48-4522-9733-06C91EEA8DEF}">
  <dimension ref="A1:F129"/>
  <sheetViews>
    <sheetView zoomScaleNormal="100" workbookViewId="0">
      <selection activeCell="F12" sqref="F12"/>
    </sheetView>
  </sheetViews>
  <sheetFormatPr defaultRowHeight="15" x14ac:dyDescent="0.25"/>
  <cols>
    <col min="1" max="1" width="3.36328125" style="2" customWidth="1"/>
    <col min="2" max="2" width="60.36328125" customWidth="1"/>
    <col min="3" max="3" width="2.81640625" customWidth="1"/>
    <col min="4" max="4" width="17.1796875" customWidth="1"/>
    <col min="5" max="5" width="2.81640625" customWidth="1"/>
    <col min="6" max="6" width="14.81640625" customWidth="1"/>
  </cols>
  <sheetData>
    <row r="1" spans="1:6" ht="15.6" x14ac:dyDescent="0.3">
      <c r="A1" s="1" t="s">
        <v>0</v>
      </c>
    </row>
    <row r="2" spans="1:6" ht="15.6" x14ac:dyDescent="0.3">
      <c r="A2" s="1" t="s">
        <v>1</v>
      </c>
    </row>
    <row r="3" spans="1:6" ht="15.6" x14ac:dyDescent="0.3">
      <c r="A3" s="1"/>
    </row>
    <row r="4" spans="1:6" ht="15.6" x14ac:dyDescent="0.3">
      <c r="A4" s="1" t="s">
        <v>37</v>
      </c>
    </row>
    <row r="5" spans="1:6" ht="15.6" x14ac:dyDescent="0.3">
      <c r="A5" s="1"/>
    </row>
    <row r="6" spans="1:6" ht="15.6" x14ac:dyDescent="0.3">
      <c r="B6" s="1"/>
      <c r="D6" s="126"/>
      <c r="E6" s="126"/>
      <c r="F6" s="126"/>
    </row>
    <row r="7" spans="1:6" ht="15.6" x14ac:dyDescent="0.3">
      <c r="A7" s="1"/>
    </row>
    <row r="8" spans="1:6" ht="15.6" x14ac:dyDescent="0.3">
      <c r="A8" s="1" t="s">
        <v>38</v>
      </c>
    </row>
    <row r="9" spans="1:6" x14ac:dyDescent="0.25">
      <c r="A9" s="3">
        <v>1</v>
      </c>
      <c r="B9" s="4" t="s">
        <v>4</v>
      </c>
      <c r="C9" s="4">
        <v>1</v>
      </c>
      <c r="D9" s="33">
        <f>'AOC Summary'!D8</f>
        <v>0</v>
      </c>
    </row>
    <row r="10" spans="1:6" x14ac:dyDescent="0.25">
      <c r="A10" s="3">
        <v>2</v>
      </c>
      <c r="B10" s="4" t="s">
        <v>5</v>
      </c>
      <c r="C10" s="4">
        <v>2</v>
      </c>
      <c r="D10" s="7">
        <f>'AOC Summary'!D9</f>
        <v>0</v>
      </c>
    </row>
    <row r="11" spans="1:6" x14ac:dyDescent="0.25">
      <c r="A11" s="5">
        <v>3</v>
      </c>
      <c r="B11" s="6" t="s">
        <v>6</v>
      </c>
      <c r="C11" s="6">
        <v>3</v>
      </c>
      <c r="D11" s="51">
        <f>'AOC Summary'!D10</f>
        <v>0</v>
      </c>
    </row>
    <row r="12" spans="1:6" x14ac:dyDescent="0.25">
      <c r="A12" s="3">
        <v>4</v>
      </c>
      <c r="B12" s="4" t="s">
        <v>7</v>
      </c>
      <c r="C12" s="4"/>
      <c r="D12" s="4"/>
      <c r="E12" s="4">
        <v>4</v>
      </c>
      <c r="F12" s="7">
        <f>SUM(D9:D11)</f>
        <v>0</v>
      </c>
    </row>
    <row r="14" spans="1:6" x14ac:dyDescent="0.25">
      <c r="A14" s="3">
        <v>5</v>
      </c>
      <c r="B14" s="4" t="s">
        <v>8</v>
      </c>
      <c r="C14" s="4">
        <v>5</v>
      </c>
      <c r="D14" s="33">
        <f>'AOC Summary'!D13</f>
        <v>0</v>
      </c>
    </row>
    <row r="15" spans="1:6" x14ac:dyDescent="0.25">
      <c r="A15" s="5">
        <v>6</v>
      </c>
      <c r="B15" s="6" t="s">
        <v>9</v>
      </c>
      <c r="C15" s="6">
        <v>6</v>
      </c>
      <c r="D15" s="51">
        <f>'AOC Summary'!D14</f>
        <v>0</v>
      </c>
    </row>
    <row r="16" spans="1:6" x14ac:dyDescent="0.25">
      <c r="A16" s="3">
        <v>7</v>
      </c>
      <c r="B16" s="4" t="s">
        <v>10</v>
      </c>
      <c r="C16" s="4"/>
      <c r="D16" s="4"/>
      <c r="E16" s="4">
        <v>7</v>
      </c>
      <c r="F16" s="7">
        <f>SUM(D14:D15)</f>
        <v>0</v>
      </c>
    </row>
    <row r="18" spans="1:6" ht="15.6" x14ac:dyDescent="0.3">
      <c r="A18" s="1" t="s">
        <v>39</v>
      </c>
    </row>
    <row r="19" spans="1:6" x14ac:dyDescent="0.25">
      <c r="A19" s="3">
        <v>8</v>
      </c>
      <c r="B19" s="4" t="s">
        <v>40</v>
      </c>
      <c r="C19" s="4"/>
      <c r="D19" s="4"/>
      <c r="E19" s="4">
        <v>8</v>
      </c>
      <c r="F19" s="7">
        <f>F12</f>
        <v>0</v>
      </c>
    </row>
    <row r="20" spans="1:6" x14ac:dyDescent="0.25">
      <c r="A20" s="3">
        <v>9</v>
      </c>
      <c r="B20" s="4" t="s">
        <v>41</v>
      </c>
      <c r="C20" s="4"/>
      <c r="D20" s="4"/>
      <c r="E20" s="4">
        <v>9</v>
      </c>
      <c r="F20" s="7">
        <f>F16</f>
        <v>0</v>
      </c>
    </row>
    <row r="21" spans="1:6" x14ac:dyDescent="0.25">
      <c r="A21" s="3">
        <v>10</v>
      </c>
      <c r="B21" s="4" t="s">
        <v>42</v>
      </c>
      <c r="C21" s="4"/>
      <c r="D21" s="4"/>
      <c r="E21" s="4">
        <v>10</v>
      </c>
      <c r="F21" s="7">
        <f>F19-F20</f>
        <v>0</v>
      </c>
    </row>
    <row r="22" spans="1:6" x14ac:dyDescent="0.25">
      <c r="A22" s="5">
        <v>11</v>
      </c>
      <c r="B22" s="118" t="s">
        <v>43</v>
      </c>
      <c r="C22" s="6"/>
      <c r="D22" s="6"/>
      <c r="E22" s="114">
        <v>11</v>
      </c>
      <c r="F22" s="115" t="str">
        <f>IF(F21&gt;3999,4000,"Go to Step 3")</f>
        <v>Go to Step 3</v>
      </c>
    </row>
    <row r="23" spans="1:6" x14ac:dyDescent="0.25">
      <c r="A23" s="8"/>
      <c r="B23" s="110"/>
      <c r="E23" s="111"/>
      <c r="F23" s="117"/>
    </row>
    <row r="24" spans="1:6" x14ac:dyDescent="0.25">
      <c r="A24" s="8"/>
      <c r="B24" s="110"/>
      <c r="E24" s="111"/>
      <c r="F24" s="117"/>
    </row>
    <row r="25" spans="1:6" x14ac:dyDescent="0.25">
      <c r="A25" s="9"/>
      <c r="B25" s="74"/>
      <c r="C25" s="10"/>
      <c r="D25" s="10"/>
      <c r="E25" s="78"/>
      <c r="F25" s="116"/>
    </row>
    <row r="27" spans="1:6" ht="15.6" x14ac:dyDescent="0.3">
      <c r="A27" s="1" t="s">
        <v>44</v>
      </c>
    </row>
    <row r="28" spans="1:6" x14ac:dyDescent="0.25">
      <c r="A28" s="113" t="s">
        <v>45</v>
      </c>
      <c r="B28" s="110"/>
      <c r="C28" s="110"/>
      <c r="D28" s="110"/>
      <c r="E28" s="110"/>
      <c r="F28" s="110"/>
    </row>
    <row r="29" spans="1:6" x14ac:dyDescent="0.25">
      <c r="A29" s="110"/>
      <c r="B29" s="110"/>
      <c r="C29" s="110"/>
      <c r="D29" s="110"/>
      <c r="E29" s="110"/>
      <c r="F29" s="110"/>
    </row>
    <row r="30" spans="1:6" x14ac:dyDescent="0.25">
      <c r="A30" s="110"/>
      <c r="B30" s="110"/>
      <c r="C30" s="110"/>
      <c r="D30" s="110"/>
      <c r="E30" s="110"/>
      <c r="F30" s="110"/>
    </row>
    <row r="31" spans="1:6" x14ac:dyDescent="0.25">
      <c r="A31" s="11">
        <v>12</v>
      </c>
      <c r="B31" s="6" t="s">
        <v>46</v>
      </c>
      <c r="C31" s="12">
        <v>12</v>
      </c>
      <c r="D31" s="52">
        <f>'AOC Summary'!D22</f>
        <v>0</v>
      </c>
      <c r="E31" s="13"/>
      <c r="F31" s="13"/>
    </row>
    <row r="32" spans="1:6" x14ac:dyDescent="0.25">
      <c r="A32" s="14">
        <v>13</v>
      </c>
      <c r="B32" s="4" t="s">
        <v>47</v>
      </c>
      <c r="C32" s="15"/>
      <c r="D32" s="15"/>
      <c r="E32" s="15">
        <v>13</v>
      </c>
      <c r="F32" s="16">
        <f>F12-D31</f>
        <v>0</v>
      </c>
    </row>
    <row r="33" spans="1:6" ht="15" customHeight="1" x14ac:dyDescent="0.25">
      <c r="A33" s="14">
        <v>14</v>
      </c>
      <c r="B33" s="15" t="s">
        <v>48</v>
      </c>
      <c r="C33" s="15"/>
      <c r="D33" s="15"/>
      <c r="E33" s="15">
        <v>14</v>
      </c>
      <c r="F33" s="16">
        <f>F16-D31</f>
        <v>0</v>
      </c>
    </row>
    <row r="34" spans="1:6" ht="15.6" x14ac:dyDescent="0.3">
      <c r="A34" s="17" t="s">
        <v>49</v>
      </c>
      <c r="B34" s="13"/>
      <c r="C34" s="13"/>
      <c r="D34" s="13"/>
      <c r="E34" s="13"/>
      <c r="F34" s="13"/>
    </row>
    <row r="35" spans="1:6" x14ac:dyDescent="0.25">
      <c r="A35" s="13"/>
      <c r="B35" s="13"/>
      <c r="C35" s="13"/>
      <c r="D35" s="13"/>
      <c r="E35" s="13"/>
      <c r="F35" s="13"/>
    </row>
    <row r="36" spans="1:6" ht="15.6" x14ac:dyDescent="0.3">
      <c r="A36" s="1" t="s">
        <v>50</v>
      </c>
    </row>
    <row r="37" spans="1:6" x14ac:dyDescent="0.25">
      <c r="A37" s="113" t="s">
        <v>51</v>
      </c>
      <c r="B37" s="110"/>
      <c r="C37" s="110"/>
      <c r="D37" s="110"/>
      <c r="E37" s="110"/>
      <c r="F37" s="110"/>
    </row>
    <row r="38" spans="1:6" x14ac:dyDescent="0.25">
      <c r="A38" s="110"/>
      <c r="B38" s="110"/>
      <c r="C38" s="110"/>
      <c r="D38" s="110"/>
      <c r="E38" s="110"/>
      <c r="F38" s="110"/>
    </row>
    <row r="39" spans="1:6" x14ac:dyDescent="0.25">
      <c r="A39" s="2">
        <v>15</v>
      </c>
      <c r="B39" s="125" t="s">
        <v>14</v>
      </c>
      <c r="C39">
        <v>15</v>
      </c>
      <c r="D39" s="60">
        <f>'AOC Summary'!D28</f>
        <v>0</v>
      </c>
    </row>
    <row r="40" spans="1:6" x14ac:dyDescent="0.25">
      <c r="B40" s="110"/>
      <c r="D40" s="60"/>
    </row>
    <row r="41" spans="1:6" x14ac:dyDescent="0.25">
      <c r="B41" s="110"/>
      <c r="D41" s="60"/>
    </row>
    <row r="42" spans="1:6" x14ac:dyDescent="0.25">
      <c r="B42" s="110"/>
      <c r="D42" s="60"/>
    </row>
    <row r="43" spans="1:6" hidden="1" x14ac:dyDescent="0.25">
      <c r="B43" s="110"/>
      <c r="D43" s="60"/>
    </row>
    <row r="44" spans="1:6" x14ac:dyDescent="0.25">
      <c r="A44" s="2">
        <v>16</v>
      </c>
      <c r="B44" t="s">
        <v>15</v>
      </c>
      <c r="C44">
        <v>16</v>
      </c>
      <c r="D44" s="60">
        <f>'AOC Summary'!D33</f>
        <v>0</v>
      </c>
    </row>
    <row r="45" spans="1:6" x14ac:dyDescent="0.25">
      <c r="A45" s="2">
        <v>17</v>
      </c>
      <c r="B45" t="s">
        <v>16</v>
      </c>
      <c r="C45">
        <v>17</v>
      </c>
      <c r="D45" s="60">
        <f>'AOC Summary'!D34</f>
        <v>0</v>
      </c>
    </row>
    <row r="46" spans="1:6" x14ac:dyDescent="0.25">
      <c r="A46" s="2">
        <v>18</v>
      </c>
      <c r="B46" s="110" t="s">
        <v>17</v>
      </c>
      <c r="C46" s="111">
        <v>18</v>
      </c>
      <c r="D46" s="112">
        <f>'AOC Summary'!D35</f>
        <v>0</v>
      </c>
    </row>
    <row r="47" spans="1:6" x14ac:dyDescent="0.25">
      <c r="B47" s="110"/>
      <c r="C47" s="111"/>
      <c r="D47" s="112"/>
    </row>
    <row r="48" spans="1:6" x14ac:dyDescent="0.25">
      <c r="B48" s="110"/>
      <c r="C48" s="111"/>
      <c r="D48" s="112"/>
    </row>
    <row r="49" spans="1:6" s="17" customFormat="1" ht="15.6" x14ac:dyDescent="0.3">
      <c r="A49" s="1">
        <v>19</v>
      </c>
      <c r="B49" s="17" t="s">
        <v>52</v>
      </c>
      <c r="E49" s="17">
        <v>19</v>
      </c>
      <c r="F49" s="17" t="str">
        <f>IF(F33=0,"N/A",IF('AOC Summary'!D35="","",IF(AND($D46="NO",OR($D39="NO",$D44="NO",$D45="YES")),"Go to Option 4A",IF(AND($D46="YES",OR($D39="NO",$D44="NO",$D45="YES")),"Go to Option 4D",IF($D46="Yes","Go to Option 4C","Go to Option 4B")))))</f>
        <v>N/A</v>
      </c>
    </row>
    <row r="51" spans="1:6" ht="15.6" x14ac:dyDescent="0.3">
      <c r="A51" s="1" t="s">
        <v>53</v>
      </c>
    </row>
    <row r="52" spans="1:6" x14ac:dyDescent="0.25">
      <c r="A52" s="3">
        <v>20</v>
      </c>
      <c r="B52" s="127" t="s">
        <v>54</v>
      </c>
      <c r="C52" s="127"/>
      <c r="D52" s="127"/>
      <c r="E52" s="4">
        <v>20</v>
      </c>
      <c r="F52" s="7" t="str">
        <f>IF(F49="Go to Option 4A",IF(F32&gt;4000,4000,F32),"N/A")</f>
        <v>N/A</v>
      </c>
    </row>
    <row r="53" spans="1:6" x14ac:dyDescent="0.25">
      <c r="A53" s="3">
        <v>21</v>
      </c>
      <c r="B53" s="4" t="s">
        <v>55</v>
      </c>
      <c r="C53" s="4"/>
      <c r="D53" s="4"/>
      <c r="E53" s="4">
        <v>21</v>
      </c>
      <c r="F53" s="7" t="str">
        <f>IF(F52="N/A","N/A",IF(F$33-F$32+F$52&lt;0,0,F$33-F$32+F$52))</f>
        <v>N/A</v>
      </c>
    </row>
    <row r="55" spans="1:6" ht="15.6" x14ac:dyDescent="0.3">
      <c r="A55" s="1" t="s">
        <v>56</v>
      </c>
    </row>
    <row r="56" spans="1:6" x14ac:dyDescent="0.25">
      <c r="A56" s="3">
        <v>22</v>
      </c>
      <c r="B56" s="4" t="s">
        <v>19</v>
      </c>
      <c r="C56" s="4">
        <v>22</v>
      </c>
      <c r="D56" s="7">
        <f>'AOC Summary'!D40</f>
        <v>0</v>
      </c>
    </row>
    <row r="57" spans="1:6" x14ac:dyDescent="0.25">
      <c r="A57" s="5">
        <v>23</v>
      </c>
      <c r="B57" s="6" t="s">
        <v>20</v>
      </c>
      <c r="C57" s="6">
        <v>23</v>
      </c>
      <c r="D57" s="51">
        <f>'AOC Summary'!D41</f>
        <v>0</v>
      </c>
    </row>
    <row r="58" spans="1:6" x14ac:dyDescent="0.25">
      <c r="A58" s="5">
        <v>24</v>
      </c>
      <c r="B58" s="118" t="s">
        <v>57</v>
      </c>
      <c r="C58" s="6"/>
      <c r="D58" s="6"/>
      <c r="E58" s="114">
        <v>24</v>
      </c>
      <c r="F58" s="115" t="str">
        <f>IF(F49="Go to Option 4B",IF(D57&gt;2300,"OUT OF SCOPE","In Scope"),"N/A")</f>
        <v>N/A</v>
      </c>
    </row>
    <row r="59" spans="1:6" x14ac:dyDescent="0.25">
      <c r="A59" s="8"/>
      <c r="B59" s="110"/>
      <c r="E59" s="111"/>
      <c r="F59" s="117"/>
    </row>
    <row r="60" spans="1:6" x14ac:dyDescent="0.25">
      <c r="A60" s="5">
        <v>25</v>
      </c>
      <c r="B60" s="118" t="s">
        <v>58</v>
      </c>
      <c r="C60" s="6"/>
      <c r="D60" s="6"/>
      <c r="E60" s="114">
        <v>25</v>
      </c>
      <c r="F60" s="115" t="str">
        <f>IF(D56&gt;12950,2300-D57,"N/A")</f>
        <v>N/A</v>
      </c>
    </row>
    <row r="61" spans="1:6" x14ac:dyDescent="0.25">
      <c r="A61" s="8"/>
      <c r="B61" s="110"/>
      <c r="E61" s="111"/>
      <c r="F61" s="117"/>
    </row>
    <row r="62" spans="1:6" x14ac:dyDescent="0.25">
      <c r="A62" s="9"/>
      <c r="B62" s="74"/>
      <c r="C62" s="10"/>
      <c r="D62" s="10"/>
      <c r="E62" s="78"/>
      <c r="F62" s="116"/>
    </row>
    <row r="63" spans="1:6" x14ac:dyDescent="0.25">
      <c r="A63" s="5">
        <v>26</v>
      </c>
      <c r="B63" s="118" t="s">
        <v>59</v>
      </c>
      <c r="C63" s="6"/>
      <c r="D63" s="6"/>
      <c r="E63" s="114">
        <v>26</v>
      </c>
      <c r="F63" s="115" t="str">
        <f>IF(D57&gt;400,2300-D57,"N/A")</f>
        <v>N/A</v>
      </c>
    </row>
    <row r="64" spans="1:6" x14ac:dyDescent="0.25">
      <c r="A64" s="8"/>
      <c r="B64" s="110"/>
      <c r="E64" s="111"/>
      <c r="F64" s="117"/>
    </row>
    <row r="65" spans="1:6" x14ac:dyDescent="0.25">
      <c r="A65" s="9"/>
      <c r="B65" s="74"/>
      <c r="C65" s="10"/>
      <c r="D65" s="10"/>
      <c r="E65" s="78"/>
      <c r="F65" s="116"/>
    </row>
    <row r="66" spans="1:6" x14ac:dyDescent="0.25">
      <c r="A66" s="5">
        <v>27</v>
      </c>
      <c r="B66" s="118" t="s">
        <v>60</v>
      </c>
      <c r="C66" s="6"/>
      <c r="D66" s="6"/>
      <c r="E66" s="114">
        <v>27</v>
      </c>
      <c r="F66" s="115">
        <f>IF(AND(D57&lt;=400,D56&lt;=10650),12950-(D56+D57),"N/A")</f>
        <v>12950</v>
      </c>
    </row>
    <row r="67" spans="1:6" x14ac:dyDescent="0.25">
      <c r="A67" s="8"/>
      <c r="B67" s="110"/>
      <c r="E67" s="111"/>
      <c r="F67" s="117"/>
    </row>
    <row r="68" spans="1:6" x14ac:dyDescent="0.25">
      <c r="A68" s="8"/>
      <c r="B68" s="110"/>
      <c r="E68" s="111"/>
      <c r="F68" s="117"/>
    </row>
    <row r="69" spans="1:6" x14ac:dyDescent="0.25">
      <c r="A69" s="9"/>
      <c r="B69" s="74"/>
      <c r="C69" s="10"/>
      <c r="D69" s="10"/>
      <c r="E69" s="78"/>
      <c r="F69" s="116"/>
    </row>
    <row r="70" spans="1:6" x14ac:dyDescent="0.25">
      <c r="A70" s="5">
        <v>28</v>
      </c>
      <c r="B70" s="118" t="s">
        <v>61</v>
      </c>
      <c r="C70" s="6"/>
      <c r="D70" s="6"/>
      <c r="E70" s="114">
        <v>28</v>
      </c>
      <c r="F70" s="115" t="str">
        <f>IF(AND(D57&lt;=400,AND(D56&lt;12950,D56&gt;10650)),2300-D57,"N/A")</f>
        <v>N/A</v>
      </c>
    </row>
    <row r="71" spans="1:6" x14ac:dyDescent="0.25">
      <c r="A71" s="8"/>
      <c r="B71" s="110"/>
      <c r="E71" s="111"/>
      <c r="F71" s="117"/>
    </row>
    <row r="72" spans="1:6" x14ac:dyDescent="0.25">
      <c r="A72" s="8"/>
      <c r="B72" s="110"/>
      <c r="E72" s="111"/>
      <c r="F72" s="117"/>
    </row>
    <row r="73" spans="1:6" x14ac:dyDescent="0.25">
      <c r="A73" s="9"/>
      <c r="B73" s="74"/>
      <c r="C73" s="10"/>
      <c r="D73" s="10"/>
      <c r="E73" s="78"/>
      <c r="F73" s="116"/>
    </row>
    <row r="74" spans="1:6" x14ac:dyDescent="0.25">
      <c r="A74" s="5">
        <v>29</v>
      </c>
      <c r="B74" s="6" t="s">
        <v>62</v>
      </c>
      <c r="C74" s="6"/>
      <c r="D74" s="6"/>
      <c r="E74" s="6">
        <v>29</v>
      </c>
      <c r="F74" s="51">
        <f>MAX(F59:F72)</f>
        <v>12950</v>
      </c>
    </row>
    <row r="75" spans="1:6" x14ac:dyDescent="0.25">
      <c r="A75" s="5">
        <v>30</v>
      </c>
      <c r="B75" s="118" t="s">
        <v>63</v>
      </c>
      <c r="C75" s="6"/>
      <c r="D75" s="6"/>
      <c r="E75" s="114">
        <v>30</v>
      </c>
      <c r="F75" s="115" t="str">
        <f>IF(F49="Go to Option 4B",IF(F33-F32&gt;F74,"OUT OF SCOPE","In Scope"),"N/A")</f>
        <v>N/A</v>
      </c>
    </row>
    <row r="76" spans="1:6" x14ac:dyDescent="0.25">
      <c r="A76" s="8"/>
      <c r="B76" s="110"/>
      <c r="E76" s="111"/>
      <c r="F76" s="117"/>
    </row>
    <row r="77" spans="1:6" x14ac:dyDescent="0.25">
      <c r="A77" s="8"/>
      <c r="B77" s="110"/>
      <c r="E77" s="111"/>
      <c r="F77" s="117"/>
    </row>
    <row r="78" spans="1:6" x14ac:dyDescent="0.25">
      <c r="A78" s="8"/>
      <c r="B78" s="110"/>
      <c r="E78" s="111"/>
      <c r="F78" s="117"/>
    </row>
    <row r="79" spans="1:6" x14ac:dyDescent="0.25">
      <c r="A79" s="9"/>
      <c r="B79" s="74"/>
      <c r="C79" s="10"/>
      <c r="D79" s="10"/>
      <c r="E79" s="78"/>
      <c r="F79" s="116"/>
    </row>
    <row r="80" spans="1:6" x14ac:dyDescent="0.25">
      <c r="A80" s="5">
        <v>31</v>
      </c>
      <c r="B80" s="118" t="s">
        <v>64</v>
      </c>
      <c r="C80" s="6"/>
      <c r="D80" s="6"/>
      <c r="E80" s="114">
        <v>31</v>
      </c>
      <c r="F80" s="115" t="str">
        <f>IF(F75="in Scope",IF(F33-F74&gt;0,F33-F74,0),"N/A")</f>
        <v>N/A</v>
      </c>
    </row>
    <row r="81" spans="1:6" x14ac:dyDescent="0.25">
      <c r="A81" s="9"/>
      <c r="B81" s="74"/>
      <c r="C81" s="10"/>
      <c r="D81" s="10"/>
      <c r="E81" s="78"/>
      <c r="F81" s="116"/>
    </row>
    <row r="82" spans="1:6" x14ac:dyDescent="0.25">
      <c r="A82" s="3">
        <v>32</v>
      </c>
      <c r="B82" s="4" t="s">
        <v>65</v>
      </c>
      <c r="C82" s="4"/>
      <c r="D82" s="4"/>
      <c r="E82" s="4">
        <v>32</v>
      </c>
      <c r="F82" s="7" t="str">
        <f>IF(AND(F49="Go to Option 4B",F75="In Scope"),IF(F32-F80&gt;4000,4000,F32-F80),"N/A")</f>
        <v>N/A</v>
      </c>
    </row>
    <row r="83" spans="1:6" x14ac:dyDescent="0.25">
      <c r="A83" s="3">
        <v>33</v>
      </c>
      <c r="B83" s="4" t="s">
        <v>66</v>
      </c>
      <c r="C83" s="4"/>
      <c r="D83" s="4"/>
      <c r="E83" s="4">
        <v>33</v>
      </c>
      <c r="F83" s="7" t="str">
        <f>IF(F82="N/A","N/A",F32-F80-F82)</f>
        <v>N/A</v>
      </c>
    </row>
    <row r="84" spans="1:6" x14ac:dyDescent="0.25">
      <c r="A84" s="3">
        <v>34</v>
      </c>
      <c r="B84" s="4" t="s">
        <v>55</v>
      </c>
      <c r="C84" s="4"/>
      <c r="D84" s="4"/>
      <c r="E84" s="4">
        <v>34</v>
      </c>
      <c r="F84" s="7" t="str">
        <f>IF(F82="N/A","N/A",F33-F80-F83)</f>
        <v>N/A</v>
      </c>
    </row>
    <row r="86" spans="1:6" ht="15.6" x14ac:dyDescent="0.3">
      <c r="A86" s="1" t="s">
        <v>67</v>
      </c>
    </row>
    <row r="87" spans="1:6" x14ac:dyDescent="0.25">
      <c r="A87" s="113" t="s">
        <v>68</v>
      </c>
      <c r="B87" s="110"/>
      <c r="C87" s="110"/>
      <c r="D87" s="110"/>
      <c r="E87" s="110"/>
      <c r="F87" s="110"/>
    </row>
    <row r="88" spans="1:6" x14ac:dyDescent="0.25">
      <c r="A88" s="110"/>
      <c r="B88" s="110"/>
      <c r="C88" s="110"/>
      <c r="D88" s="110"/>
      <c r="E88" s="110"/>
      <c r="F88" s="110"/>
    </row>
    <row r="89" spans="1:6" x14ac:dyDescent="0.25">
      <c r="A89" s="110"/>
      <c r="B89" s="110"/>
      <c r="C89" s="110"/>
      <c r="D89" s="110"/>
      <c r="E89" s="110"/>
      <c r="F89" s="110"/>
    </row>
    <row r="90" spans="1:6" x14ac:dyDescent="0.25">
      <c r="A90" s="110"/>
      <c r="B90" s="110"/>
      <c r="C90" s="110"/>
      <c r="D90" s="110"/>
      <c r="E90" s="110"/>
      <c r="F90" s="110"/>
    </row>
    <row r="91" spans="1:6" x14ac:dyDescent="0.25">
      <c r="A91" s="2">
        <v>35</v>
      </c>
      <c r="B91" s="110" t="s">
        <v>23</v>
      </c>
      <c r="C91" s="111">
        <v>35</v>
      </c>
      <c r="D91" s="111">
        <f>'AOC Summary'!D48</f>
        <v>0</v>
      </c>
    </row>
    <row r="92" spans="1:6" x14ac:dyDescent="0.25">
      <c r="B92" s="110"/>
      <c r="C92" s="111"/>
      <c r="D92" s="111"/>
    </row>
    <row r="93" spans="1:6" x14ac:dyDescent="0.25">
      <c r="A93" s="120" t="s">
        <v>69</v>
      </c>
      <c r="B93" s="121"/>
      <c r="C93" s="121"/>
      <c r="D93" s="121"/>
      <c r="E93" s="121"/>
      <c r="F93" s="121"/>
    </row>
    <row r="94" spans="1:6" x14ac:dyDescent="0.25">
      <c r="A94" s="121"/>
      <c r="B94" s="121"/>
      <c r="C94" s="121"/>
      <c r="D94" s="121"/>
      <c r="E94" s="121"/>
      <c r="F94" s="121"/>
    </row>
    <row r="95" spans="1:6" x14ac:dyDescent="0.25">
      <c r="A95" s="11">
        <v>36</v>
      </c>
      <c r="B95" s="118" t="s">
        <v>70</v>
      </c>
      <c r="C95" s="114">
        <v>36</v>
      </c>
      <c r="D95" s="115">
        <f>'AOC Summary'!D40</f>
        <v>0</v>
      </c>
      <c r="E95" s="13"/>
      <c r="F95" s="13"/>
    </row>
    <row r="96" spans="1:6" x14ac:dyDescent="0.25">
      <c r="A96" s="18"/>
      <c r="B96" s="74"/>
      <c r="C96" s="78"/>
      <c r="D96" s="116"/>
      <c r="E96" s="13"/>
      <c r="F96" s="13"/>
    </row>
    <row r="97" spans="1:6" x14ac:dyDescent="0.25">
      <c r="A97" s="3">
        <v>37</v>
      </c>
      <c r="B97" s="4" t="s">
        <v>71</v>
      </c>
      <c r="C97" s="4">
        <v>37</v>
      </c>
      <c r="D97" s="7">
        <f>'AOC Summary'!D41</f>
        <v>0</v>
      </c>
    </row>
    <row r="98" spans="1:6" x14ac:dyDescent="0.25">
      <c r="A98" s="5">
        <v>38</v>
      </c>
      <c r="B98" s="6" t="s">
        <v>72</v>
      </c>
      <c r="C98" s="6">
        <v>38</v>
      </c>
      <c r="D98" s="51">
        <f>'AOC Summary'!D53</f>
        <v>0</v>
      </c>
    </row>
    <row r="99" spans="1:6" x14ac:dyDescent="0.25">
      <c r="A99" s="5">
        <v>39</v>
      </c>
      <c r="B99" s="118" t="s">
        <v>25</v>
      </c>
      <c r="C99" s="114">
        <v>39</v>
      </c>
      <c r="D99" s="115">
        <f>'AOC Summary'!D55</f>
        <v>0</v>
      </c>
    </row>
    <row r="100" spans="1:6" x14ac:dyDescent="0.25">
      <c r="A100" s="9"/>
      <c r="B100" s="74"/>
      <c r="C100" s="78"/>
      <c r="D100" s="116"/>
    </row>
    <row r="101" spans="1:6" x14ac:dyDescent="0.25">
      <c r="A101" s="3">
        <v>40</v>
      </c>
      <c r="B101" s="4" t="s">
        <v>73</v>
      </c>
      <c r="C101" s="4"/>
      <c r="D101" s="4"/>
      <c r="E101" s="4">
        <v>40</v>
      </c>
      <c r="F101" s="7">
        <f>12950-D95-D97</f>
        <v>12950</v>
      </c>
    </row>
    <row r="102" spans="1:6" x14ac:dyDescent="0.25">
      <c r="A102" s="3">
        <v>41</v>
      </c>
      <c r="B102" s="4" t="s">
        <v>74</v>
      </c>
      <c r="C102" s="4"/>
      <c r="D102" s="4"/>
      <c r="E102" s="4">
        <v>41</v>
      </c>
      <c r="F102" s="7">
        <f>2300-D97</f>
        <v>2300</v>
      </c>
    </row>
    <row r="103" spans="1:6" x14ac:dyDescent="0.25">
      <c r="A103" s="3">
        <v>42</v>
      </c>
      <c r="B103" s="4" t="s">
        <v>75</v>
      </c>
      <c r="C103" s="4"/>
      <c r="D103" s="4"/>
      <c r="E103" s="4">
        <v>42</v>
      </c>
      <c r="F103" s="7">
        <f>MAX(F101,F102)</f>
        <v>12950</v>
      </c>
    </row>
    <row r="104" spans="1:6" x14ac:dyDescent="0.25">
      <c r="A104" s="5">
        <v>43</v>
      </c>
      <c r="B104" s="118" t="s">
        <v>76</v>
      </c>
      <c r="C104" s="6"/>
      <c r="D104" s="6"/>
      <c r="E104" s="114">
        <v>43</v>
      </c>
      <c r="F104" s="115" t="str">
        <f>IF(F49="Go to Option 4C",IF(F33-F32&gt;F103,"OUT OF SCOPE","In Scope"),"N/A")</f>
        <v>N/A</v>
      </c>
    </row>
    <row r="105" spans="1:6" x14ac:dyDescent="0.25">
      <c r="A105" s="9"/>
      <c r="B105" s="74"/>
      <c r="C105" s="10"/>
      <c r="D105" s="10"/>
      <c r="E105" s="78"/>
      <c r="F105" s="116"/>
    </row>
    <row r="106" spans="1:6" x14ac:dyDescent="0.25">
      <c r="A106" s="5">
        <v>44</v>
      </c>
      <c r="B106" s="118" t="s">
        <v>77</v>
      </c>
      <c r="C106" s="6"/>
      <c r="D106" s="6"/>
      <c r="E106" s="114">
        <v>44</v>
      </c>
      <c r="F106" s="115">
        <f>IF(D98&lt;=9248,0.9,0.88)</f>
        <v>0.9</v>
      </c>
    </row>
    <row r="107" spans="1:6" x14ac:dyDescent="0.25">
      <c r="A107" s="9"/>
      <c r="B107" s="74"/>
      <c r="C107" s="10"/>
      <c r="D107" s="10"/>
      <c r="E107" s="78"/>
      <c r="F107" s="116"/>
    </row>
    <row r="108" spans="1:6" x14ac:dyDescent="0.25">
      <c r="A108" s="3">
        <v>45</v>
      </c>
      <c r="B108" s="4" t="s">
        <v>78</v>
      </c>
      <c r="C108" s="4"/>
      <c r="D108" s="4"/>
      <c r="E108" s="4">
        <v>45</v>
      </c>
      <c r="F108" s="7">
        <f>ROUND(D99/F106,0)</f>
        <v>0</v>
      </c>
    </row>
    <row r="109" spans="1:6" x14ac:dyDescent="0.25">
      <c r="A109" s="5">
        <v>46</v>
      </c>
      <c r="B109" s="118" t="s">
        <v>79</v>
      </c>
      <c r="C109" s="6"/>
      <c r="D109" s="6"/>
      <c r="E109" s="114">
        <v>46</v>
      </c>
      <c r="F109" s="115" t="str">
        <f>IF(F104="In Scope",F32-(F33-F103),"N/A")</f>
        <v>N/A</v>
      </c>
    </row>
    <row r="110" spans="1:6" ht="30.6" customHeight="1" x14ac:dyDescent="0.25">
      <c r="A110" s="9"/>
      <c r="B110" s="74"/>
      <c r="C110" s="10"/>
      <c r="D110" s="10"/>
      <c r="E110" s="78"/>
      <c r="F110" s="116"/>
    </row>
    <row r="111" spans="1:6" x14ac:dyDescent="0.25">
      <c r="A111" s="5">
        <v>47</v>
      </c>
      <c r="B111" s="118" t="s">
        <v>80</v>
      </c>
      <c r="C111" s="6"/>
      <c r="D111" s="6"/>
      <c r="E111" s="114">
        <v>47</v>
      </c>
      <c r="F111" s="115" t="str">
        <f>IF(AND(F49="Go to Option 4C",F104="In Scope"),MIN(F108,F109),"N/A")</f>
        <v>N/A</v>
      </c>
    </row>
    <row r="112" spans="1:6" x14ac:dyDescent="0.25">
      <c r="A112" s="9"/>
      <c r="B112" s="74"/>
      <c r="C112" s="10"/>
      <c r="D112" s="10"/>
      <c r="E112" s="78"/>
      <c r="F112" s="116"/>
    </row>
    <row r="113" spans="1:6" x14ac:dyDescent="0.25">
      <c r="A113" s="3">
        <v>48</v>
      </c>
      <c r="B113" s="4" t="s">
        <v>81</v>
      </c>
      <c r="C113" s="4"/>
      <c r="D113" s="4"/>
      <c r="E113" s="4">
        <v>48</v>
      </c>
      <c r="F113" s="7" t="str">
        <f>IF(AND(F49="Go to Option 4C",F104="In Scope"),IF(D91="No",IF(F33&gt;=F32,F33-F32+F111,F111),IF(F33&gt;F32,F33-F32,0)),"N/A")</f>
        <v>N/A</v>
      </c>
    </row>
    <row r="114" spans="1:6" x14ac:dyDescent="0.25">
      <c r="A114" s="3">
        <v>49</v>
      </c>
      <c r="B114" s="4" t="s">
        <v>82</v>
      </c>
      <c r="C114" s="4"/>
      <c r="D114" s="4"/>
      <c r="E114" s="4">
        <v>49</v>
      </c>
      <c r="F114" s="7" t="str">
        <f>IF(F113="N/A","N/A",IF(D91="No",IF(F32&gt;F33,F32-F33+F113,F111),IF(F32&gt;F33,F32-F33,0)))</f>
        <v>N/A</v>
      </c>
    </row>
    <row r="116" spans="1:6" ht="15.6" x14ac:dyDescent="0.3">
      <c r="A116" s="19" t="s">
        <v>83</v>
      </c>
      <c r="B116" s="4"/>
      <c r="C116" s="4"/>
      <c r="D116" s="4"/>
      <c r="E116" s="4"/>
      <c r="F116" s="7"/>
    </row>
    <row r="117" spans="1:6" ht="61.2" customHeight="1" x14ac:dyDescent="0.25">
      <c r="A117" s="122" t="s">
        <v>84</v>
      </c>
      <c r="B117" s="123"/>
      <c r="C117" s="123"/>
      <c r="D117" s="123"/>
      <c r="E117" s="123"/>
      <c r="F117" s="124"/>
    </row>
    <row r="118" spans="1:6" ht="30" x14ac:dyDescent="0.25">
      <c r="A118" s="14">
        <v>50</v>
      </c>
      <c r="B118" s="15" t="s">
        <v>85</v>
      </c>
      <c r="C118" s="15">
        <v>50</v>
      </c>
      <c r="D118" s="61">
        <f>'AOC Summary'!D63</f>
        <v>0</v>
      </c>
      <c r="E118" s="15"/>
      <c r="F118" s="16"/>
    </row>
    <row r="119" spans="1:6" x14ac:dyDescent="0.25">
      <c r="A119" s="14">
        <v>51</v>
      </c>
      <c r="B119" s="15" t="s">
        <v>30</v>
      </c>
      <c r="C119" s="15">
        <v>51</v>
      </c>
      <c r="D119" s="61">
        <f>'AOC Summary'!D64</f>
        <v>0</v>
      </c>
      <c r="E119" s="15"/>
      <c r="F119" s="16"/>
    </row>
    <row r="120" spans="1:6" x14ac:dyDescent="0.25">
      <c r="A120" s="3">
        <v>52</v>
      </c>
      <c r="B120" s="4" t="s">
        <v>86</v>
      </c>
      <c r="C120" s="4">
        <v>52</v>
      </c>
      <c r="D120" s="28">
        <f>'AOC Summary'!D65</f>
        <v>0</v>
      </c>
      <c r="E120" s="4"/>
      <c r="F120" s="7"/>
    </row>
    <row r="121" spans="1:6" x14ac:dyDescent="0.25">
      <c r="A121" s="9">
        <v>53</v>
      </c>
      <c r="B121" s="10" t="s">
        <v>87</v>
      </c>
      <c r="C121" s="10">
        <v>53</v>
      </c>
      <c r="D121" s="62">
        <f>'AOC Summary'!D67</f>
        <v>0</v>
      </c>
      <c r="E121" s="10"/>
      <c r="F121" s="53"/>
    </row>
    <row r="122" spans="1:6" x14ac:dyDescent="0.25">
      <c r="A122" s="9">
        <v>54</v>
      </c>
      <c r="B122" s="10" t="s">
        <v>88</v>
      </c>
      <c r="C122" s="10"/>
      <c r="D122" s="36"/>
      <c r="E122" s="10">
        <v>54</v>
      </c>
      <c r="F122" s="53" t="str" cm="1">
        <f t="array" ref="F122">IF(F49="Go to Option 4D",IF(D119="Single",4000,IF(D119="Head of Household",_xlfn.XLOOKUP(D121,Lookup!A8:'Lookup'!A10,Lookup!B8:'Lookup'!B10),IF(D119="Married Filing Jointly",_xlfn.XLOOKUP(D121,Lookup!A14:'Lookup'!A17,Lookup!B14:'Lookup'!B17),_xlfn.XLOOKUP(D121,Lookup!A21:'Lookup'!A23,Lookup!B21:'Lookup'!B23)))),"N/A")</f>
        <v>N/A</v>
      </c>
    </row>
    <row r="123" spans="1:6" x14ac:dyDescent="0.25">
      <c r="A123" s="3">
        <v>55</v>
      </c>
      <c r="B123" s="4" t="s">
        <v>89</v>
      </c>
      <c r="C123" s="4"/>
      <c r="D123" s="4"/>
      <c r="E123" s="4">
        <v>55</v>
      </c>
      <c r="F123" s="7" t="str">
        <f>IF(F122="N/A","N/A",IF(D119="Single",MIN(4000,F32),IF(F33&gt;F32,MIN(F122,F32),MIN(4000,F32-(MAX(0,F33-F122))))))</f>
        <v>N/A</v>
      </c>
    </row>
    <row r="124" spans="1:6" x14ac:dyDescent="0.25">
      <c r="A124" s="3">
        <v>56</v>
      </c>
      <c r="B124" s="4" t="s">
        <v>36</v>
      </c>
      <c r="C124" s="4"/>
      <c r="D124" s="4"/>
      <c r="E124" s="4">
        <v>56</v>
      </c>
      <c r="F124" s="7" t="str">
        <f>IF(F122="N/A","N/A",IF(D119="Single",IF(F$33-F$32+F123&lt;0,0,F$33-F$32+F123),IF(F33&gt;F32,F33-F32+F123,MAX(0,F33-(F32-F123)))))</f>
        <v>N/A</v>
      </c>
    </row>
    <row r="126" spans="1:6" s="17" customFormat="1" ht="15.6" x14ac:dyDescent="0.3">
      <c r="A126" s="1" t="s">
        <v>33</v>
      </c>
    </row>
    <row r="127" spans="1:6" s="17" customFormat="1" ht="15.6" x14ac:dyDescent="0.3">
      <c r="A127" s="19">
        <v>57</v>
      </c>
      <c r="B127" s="20" t="s">
        <v>34</v>
      </c>
      <c r="C127" s="20"/>
      <c r="D127" s="20"/>
      <c r="E127" s="20">
        <v>57</v>
      </c>
      <c r="F127" s="21" t="str">
        <f>IF(OR(F104="Out of Scope",F75="Out of Scope",F58="Out of Scope"),"Out of Scope","In Scope")</f>
        <v>In Scope</v>
      </c>
    </row>
    <row r="128" spans="1:6" s="17" customFormat="1" ht="15.6" x14ac:dyDescent="0.3">
      <c r="A128" s="19">
        <v>58</v>
      </c>
      <c r="B128" s="119" t="s">
        <v>35</v>
      </c>
      <c r="C128" s="119"/>
      <c r="D128" s="119"/>
      <c r="E128" s="20">
        <v>58</v>
      </c>
      <c r="F128" s="21">
        <f>IF(F49="N/A",F32,IF(F127="In Scope",MAX(F22,F52,F82,F114,F123),"N/A"))</f>
        <v>0</v>
      </c>
    </row>
    <row r="129" spans="1:6" s="17" customFormat="1" ht="15.6" x14ac:dyDescent="0.3">
      <c r="A129" s="19">
        <v>59</v>
      </c>
      <c r="B129" s="20" t="s">
        <v>36</v>
      </c>
      <c r="C129" s="20"/>
      <c r="D129" s="20"/>
      <c r="E129" s="20">
        <v>59</v>
      </c>
      <c r="F129" s="21">
        <f>IF(F49="N/A",F33,IF(F127="In Scope",MAX(0,F53,F84,F113,F124),"N/A"))</f>
        <v>0</v>
      </c>
    </row>
  </sheetData>
  <sheetProtection algorithmName="SHA-512" hashValue="zl2nrBGiRmR/k49GCrAd23HsZIRNH2RD1Pl0H7gobW20wEcq9DtV8pMpWuJOrxoh/WTlM6YVverPbf2RlyLxmQ==" saltValue="yuxq4GWXN+jxM8PK1M4Trg==" spinCount="100000" sheet="1" objects="1" scenarios="1"/>
  <protectedRanges>
    <protectedRange sqref="A8:A9" name="Range1"/>
  </protectedRanges>
  <mergeCells count="57">
    <mergeCell ref="F111:F112"/>
    <mergeCell ref="C95:C96"/>
    <mergeCell ref="D95:D96"/>
    <mergeCell ref="F70:F73"/>
    <mergeCell ref="D99:D100"/>
    <mergeCell ref="E104:E105"/>
    <mergeCell ref="F104:F105"/>
    <mergeCell ref="E106:E107"/>
    <mergeCell ref="F106:F107"/>
    <mergeCell ref="A37:F38"/>
    <mergeCell ref="B39:B43"/>
    <mergeCell ref="B58:B59"/>
    <mergeCell ref="D6:F6"/>
    <mergeCell ref="B80:B81"/>
    <mergeCell ref="B22:B25"/>
    <mergeCell ref="A28:F30"/>
    <mergeCell ref="B52:D52"/>
    <mergeCell ref="B60:B62"/>
    <mergeCell ref="B63:B65"/>
    <mergeCell ref="B66:B69"/>
    <mergeCell ref="B70:B73"/>
    <mergeCell ref="E22:E25"/>
    <mergeCell ref="F22:F25"/>
    <mergeCell ref="E58:E59"/>
    <mergeCell ref="E70:E73"/>
    <mergeCell ref="B128:D128"/>
    <mergeCell ref="B91:B92"/>
    <mergeCell ref="C91:C92"/>
    <mergeCell ref="D91:D92"/>
    <mergeCell ref="A93:F94"/>
    <mergeCell ref="C99:C100"/>
    <mergeCell ref="B111:B112"/>
    <mergeCell ref="B95:B96"/>
    <mergeCell ref="B99:B100"/>
    <mergeCell ref="B104:B105"/>
    <mergeCell ref="B106:B107"/>
    <mergeCell ref="B109:B110"/>
    <mergeCell ref="E111:E112"/>
    <mergeCell ref="A117:F117"/>
    <mergeCell ref="E109:E110"/>
    <mergeCell ref="F109:F110"/>
    <mergeCell ref="B46:B48"/>
    <mergeCell ref="C46:C48"/>
    <mergeCell ref="D46:D48"/>
    <mergeCell ref="A87:F90"/>
    <mergeCell ref="E80:E81"/>
    <mergeCell ref="F80:F81"/>
    <mergeCell ref="E60:E62"/>
    <mergeCell ref="F60:F62"/>
    <mergeCell ref="E63:E65"/>
    <mergeCell ref="F63:F65"/>
    <mergeCell ref="B75:B79"/>
    <mergeCell ref="E75:E79"/>
    <mergeCell ref="F75:F79"/>
    <mergeCell ref="E66:E69"/>
    <mergeCell ref="F66:F69"/>
    <mergeCell ref="F58:F59"/>
  </mergeCells>
  <pageMargins left="0.7" right="0.7" top="0.75" bottom="0.75" header="0.3" footer="0.3"/>
  <pageSetup scale="76" fitToHeight="2" orientation="portrait"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C79F9-D98B-474B-978D-82DBBAC0C8BD}">
  <dimension ref="A1:B23"/>
  <sheetViews>
    <sheetView topLeftCell="A4" workbookViewId="0">
      <selection activeCell="B7" sqref="B7"/>
    </sheetView>
  </sheetViews>
  <sheetFormatPr defaultRowHeight="15" x14ac:dyDescent="0.25"/>
  <sheetData>
    <row r="1" spans="1:2" x14ac:dyDescent="0.25">
      <c r="A1" t="s">
        <v>90</v>
      </c>
    </row>
    <row r="3" spans="1:2" x14ac:dyDescent="0.25">
      <c r="A3" t="s">
        <v>91</v>
      </c>
      <c r="B3">
        <v>4000</v>
      </c>
    </row>
    <row r="6" spans="1:2" x14ac:dyDescent="0.25">
      <c r="A6" t="s">
        <v>92</v>
      </c>
    </row>
    <row r="7" spans="1:2" ht="15.6" customHeight="1" x14ac:dyDescent="0.25">
      <c r="A7" t="s">
        <v>93</v>
      </c>
      <c r="B7" t="s">
        <v>94</v>
      </c>
    </row>
    <row r="8" spans="1:2" x14ac:dyDescent="0.25">
      <c r="A8">
        <v>1</v>
      </c>
      <c r="B8">
        <f>IF(Detail!$D$120&lt;=16150,4000,IF(AND(Detail!$D$120&lt;18150,Detail!$D$120&gt;16150),4000-(18150-Detail!$D$120),IF(AND(Detail!$D$120&gt;=18150,Detail!$D$120&lt;39800),2000,4000)))</f>
        <v>4000</v>
      </c>
    </row>
    <row r="9" spans="1:2" x14ac:dyDescent="0.25">
      <c r="A9">
        <v>2</v>
      </c>
      <c r="B9">
        <f>IF(Detail!$D$120&lt;=16150,4000,IF(AND(Detail!$D$120&lt;18150,Detail!$D$120&gt;16150),4000-(18150-Detail!$D$120),IF(AND(Detail!$D$120&gt;=18150,Detail!$D$120&lt;46150),2000,4000)))</f>
        <v>4000</v>
      </c>
    </row>
    <row r="10" spans="1:2" x14ac:dyDescent="0.25">
      <c r="A10" t="s">
        <v>95</v>
      </c>
      <c r="B10">
        <f>IF(Detail!$D$120&lt;=16150,4000,IF(AND(Detail!$D$120&lt;18150,Detail!$D$120&gt;16150),4000-(18150-Detail!$D$120),IF(AND(Detail!$D$120&gt;=18150,Detail!$D$120&lt;49750),2000,4000)))</f>
        <v>4000</v>
      </c>
    </row>
    <row r="12" spans="1:2" x14ac:dyDescent="0.25">
      <c r="A12" t="s">
        <v>96</v>
      </c>
    </row>
    <row r="13" spans="1:2" x14ac:dyDescent="0.25">
      <c r="A13" t="s">
        <v>93</v>
      </c>
      <c r="B13" t="s">
        <v>94</v>
      </c>
    </row>
    <row r="14" spans="1:2" x14ac:dyDescent="0.25">
      <c r="A14">
        <v>0</v>
      </c>
      <c r="B14">
        <v>4000</v>
      </c>
    </row>
    <row r="15" spans="1:2" x14ac:dyDescent="0.25">
      <c r="A15">
        <v>1</v>
      </c>
      <c r="B15">
        <f>IF(Detail!$D$120&lt;=22300,4000,IF(AND(Detail!$D$120&lt;24300,Detail!$D$120&gt;22300),4000-(24300-Detail!$D$120),IF(AND(Detail!$D$120&gt;=24300,Detail!$D$120&lt;45950),2000,4000)))</f>
        <v>4000</v>
      </c>
    </row>
    <row r="16" spans="1:2" x14ac:dyDescent="0.25">
      <c r="A16">
        <v>2</v>
      </c>
      <c r="B16">
        <f>IF(Detail!$D$120&lt;=22300,4000,IF(AND(Detail!$D$120&lt;24300,Detail!$D$120&gt;22300),4000-(24300-Detail!$D$120),IF(AND(Detail!$D$120&gt;=24300,Detail!$D$120&lt;52250),2000,4000)))</f>
        <v>4000</v>
      </c>
    </row>
    <row r="17" spans="1:2" x14ac:dyDescent="0.25">
      <c r="A17" t="s">
        <v>95</v>
      </c>
      <c r="B17">
        <f>IF(Detail!$D$120&lt;=22300,4000,IF(AND(Detail!$D$120&lt;24300,Detail!$D$120&gt;22300),4000-(24300-Detail!$D$120),IF(AND(Detail!$D$120&gt;=24300,Detail!$D$120&lt;55750),2000,4000)))</f>
        <v>4000</v>
      </c>
    </row>
    <row r="19" spans="1:2" x14ac:dyDescent="0.25">
      <c r="A19" t="s">
        <v>97</v>
      </c>
    </row>
    <row r="20" spans="1:2" x14ac:dyDescent="0.25">
      <c r="A20" t="s">
        <v>93</v>
      </c>
      <c r="B20" t="s">
        <v>94</v>
      </c>
    </row>
    <row r="21" spans="1:2" x14ac:dyDescent="0.25">
      <c r="A21">
        <v>1</v>
      </c>
      <c r="B21">
        <f>IF(Detail!$D$120&lt;=16150,4000,IF(AND(Detail!$D$120&lt;18150,Detail!$D$120&gt;16150),4000-(18150-Detail!$D$120),IF(AND(Detail!$D$120&gt;=18150,Detail!$D$120&lt;40150),2000,4000)))</f>
        <v>4000</v>
      </c>
    </row>
    <row r="22" spans="1:2" x14ac:dyDescent="0.25">
      <c r="A22">
        <v>2</v>
      </c>
      <c r="B22">
        <f>IF(Detail!$D$120&lt;=16150,4000,IF(AND(Detail!$D$120&lt;18150,Detail!$D$120&gt;16150),4000-(18150-Detail!$D$120),IF(AND(Detail!$D$120&gt;=18150,Detail!$D$120&lt;46100),2000,4000)))</f>
        <v>4000</v>
      </c>
    </row>
    <row r="23" spans="1:2" x14ac:dyDescent="0.25">
      <c r="A23" t="s">
        <v>95</v>
      </c>
      <c r="B23">
        <f>IF(Detail!$D$120&lt;=16150,4000,IF(AND(Detail!$D$120&lt;18150,Detail!$D$120&gt;16150),4000-(18150-Detail!$D$120),IF(AND(Detail!$D$120&gt;=18150,Detail!$D$120&lt;49950),2000,4000)))</f>
        <v>4000</v>
      </c>
    </row>
  </sheetData>
  <sheetProtection algorithmName="SHA-512" hashValue="hgG/0hYJP26lBpoGKXTfDW2TC3+7QSlQmOe80tc0IbpoFiRcYZ9//csL6mQEtt3SZFk+A5aG9ZpopF96Cd/0UA==" saltValue="31k4K7lWee7MGmf0bstvU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AOC Summary</vt:lpstr>
      <vt:lpstr>Detail</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Hawkins</dc:creator>
  <cp:keywords/>
  <dc:description/>
  <cp:lastModifiedBy>William Hawkins</cp:lastModifiedBy>
  <cp:revision/>
  <dcterms:created xsi:type="dcterms:W3CDTF">2022-01-02T16:34:00Z</dcterms:created>
  <dcterms:modified xsi:type="dcterms:W3CDTF">2023-01-21T16:27:02Z</dcterms:modified>
  <cp:category/>
  <cp:contentStatus/>
</cp:coreProperties>
</file>