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https://d.docs.live.net/0a245f657dbcfc4c/Documents/VITA/2023 Training/"/>
    </mc:Choice>
  </mc:AlternateContent>
  <xr:revisionPtr revIDLastSave="129" documentId="8_{1EA917B3-87C1-4FD0-B272-FBDED4DB02ED}" xr6:coauthVersionLast="47" xr6:coauthVersionMax="47" xr10:uidLastSave="{6DE54453-F580-4370-81A7-EACDF9811BE1}"/>
  <bookViews>
    <workbookView minimized="1" xWindow="390" yWindow="390" windowWidth="28455" windowHeight="11295" xr2:uid="{82F3F83D-CDB0-4F75-A7E5-F71AF25A1787}"/>
  </bookViews>
  <sheets>
    <sheet name="AOC Summary" sheetId="3" r:id="rId1"/>
    <sheet name="Detail" sheetId="1" r:id="rId2"/>
    <sheet name="Explanation" sheetId="4" r:id="rId3"/>
  </sheets>
  <definedNames>
    <definedName name="_Hlk91526085" localSheetId="2">Explanation!$A$9</definedName>
    <definedName name="_xlnm.Print_Area" localSheetId="1">Detail!$A$1:$F$131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7" i="1" l="1"/>
  <c r="B29" i="3" l="1"/>
  <c r="B28" i="3"/>
  <c r="D9" i="1"/>
  <c r="D31" i="1" l="1"/>
  <c r="G11" i="3"/>
  <c r="G15" i="3"/>
  <c r="D14" i="1"/>
  <c r="D119" i="1"/>
  <c r="D118" i="1" l="1"/>
  <c r="D121" i="1"/>
  <c r="D120" i="1"/>
  <c r="H159" i="1" l="1"/>
  <c r="H158" i="1"/>
  <c r="H157" i="1"/>
  <c r="H152" i="1"/>
  <c r="H151" i="1"/>
  <c r="H150" i="1"/>
  <c r="H145" i="1"/>
  <c r="H144" i="1"/>
  <c r="H143" i="1"/>
  <c r="D95" i="1"/>
  <c r="D97" i="1"/>
  <c r="F102" i="1" s="1"/>
  <c r="F101" i="1" l="1"/>
  <c r="D99" i="1"/>
  <c r="D98" i="1"/>
  <c r="F106" i="1" s="1"/>
  <c r="D91" i="1"/>
  <c r="F63" i="1"/>
  <c r="D56" i="1"/>
  <c r="D46" i="1"/>
  <c r="D45" i="1"/>
  <c r="D44" i="1"/>
  <c r="D39" i="1"/>
  <c r="D15" i="1"/>
  <c r="D11" i="1"/>
  <c r="D10" i="1"/>
  <c r="F70" i="1" l="1"/>
  <c r="F66" i="1"/>
  <c r="F60" i="1"/>
  <c r="F108" i="1"/>
  <c r="F16" i="1"/>
  <c r="F12" i="1"/>
  <c r="F32" i="1" l="1"/>
  <c r="F19" i="1"/>
  <c r="F103" i="1"/>
  <c r="F74" i="1"/>
  <c r="F20" i="1"/>
  <c r="F33" i="1" l="1"/>
  <c r="F49" i="1" s="1"/>
  <c r="F122" i="1" s="1"/>
  <c r="F21" i="1"/>
  <c r="F22" i="1" s="1"/>
  <c r="G17" i="3" l="1"/>
  <c r="G19" i="3" s="1"/>
  <c r="G33" i="3"/>
  <c r="A43" i="3" l="1"/>
  <c r="G48" i="3"/>
  <c r="G44" i="3"/>
  <c r="G36" i="3"/>
  <c r="G41" i="3"/>
  <c r="G40" i="3"/>
  <c r="G57" i="3"/>
  <c r="F75" i="1"/>
  <c r="F80" i="1" s="1"/>
  <c r="F58" i="1"/>
  <c r="F52" i="1"/>
  <c r="F53" i="1" s="1"/>
  <c r="F104" i="1"/>
  <c r="F109" i="1" s="1"/>
  <c r="F111" i="1" s="1"/>
  <c r="F113" i="1" s="1"/>
  <c r="F114" i="1" s="1"/>
  <c r="F132" i="1"/>
  <c r="G65" i="3" s="1"/>
  <c r="F123" i="1"/>
  <c r="F124" i="1" s="1"/>
  <c r="F82" i="1" l="1"/>
  <c r="F83" i="1" s="1"/>
  <c r="F84" i="1" s="1"/>
  <c r="F127" i="1"/>
  <c r="G60" i="3" s="1"/>
  <c r="F131" i="1" l="1"/>
  <c r="G64" i="3" s="1"/>
  <c r="F129" i="1"/>
  <c r="G62" i="3" s="1"/>
</calcChain>
</file>

<file path=xl/sharedStrings.xml><?xml version="1.0" encoding="utf-8"?>
<sst xmlns="http://schemas.openxmlformats.org/spreadsheetml/2006/main" count="172" uniqueCount="149">
  <si>
    <t>AMERICAN OPPORTUNITY CREDIT WORKBOOK</t>
  </si>
  <si>
    <t>ONLY ENTER DATA IN CELLS MARKED YELLOW</t>
  </si>
  <si>
    <t>Taxpayer's Name</t>
  </si>
  <si>
    <t>Enter qualified tuition and related expenses from 1098-T, Box 1</t>
  </si>
  <si>
    <t xml:space="preserve">Enter expenses for books and supplies not included in 1098-T, Box 1 </t>
  </si>
  <si>
    <t>Enter other Qualifying Educational Expenses not included in 1 or 2</t>
  </si>
  <si>
    <t>Total Qualified Educational Expenses (TOTAL QEE)</t>
  </si>
  <si>
    <t xml:space="preserve">Enter scholarships and grants total from 1098-T, Box 5 </t>
  </si>
  <si>
    <t xml:space="preserve">Enter any other scholarship or grants not included in Box 5 </t>
  </si>
  <si>
    <t xml:space="preserve">Total scholarships and grants (TOTAL SCHOLARSHIPS) </t>
  </si>
  <si>
    <t>The following questions will determine which Lines (if any) need to be completed in the remainder of the Workbook.</t>
  </si>
  <si>
    <t>Is the student filing a Married Filing Joint tax return?</t>
  </si>
  <si>
    <t>Is the student claiming the AOC on his/her return (which should only be the case if the student is not eligible to be claimed as a dependent on another taxpayer's tax return)?</t>
  </si>
  <si>
    <t>Lines to Complete in the Remainder of the Workbook</t>
  </si>
  <si>
    <t xml:space="preserve">Student's Total Earned Income (ignoring scholarship income) </t>
  </si>
  <si>
    <t>Student's Unearned Income (ignoring scholarship income)</t>
  </si>
  <si>
    <t>After completing the student's return as instructed in the prior paragraph, is Form 1040, Line 22 equal to $0?</t>
  </si>
  <si>
    <t>From the return completed as described above, Taxable Income, Form 1040, Line 15</t>
  </si>
  <si>
    <t>From the return completed as described above, enter the total tax shown on Form 1040, Line 22</t>
  </si>
  <si>
    <t>Student's filing status</t>
  </si>
  <si>
    <t>FINAL ANSWER</t>
  </si>
  <si>
    <t>Is the Student's Return In Scope?</t>
  </si>
  <si>
    <t>Scholarship Income on Student's Return</t>
  </si>
  <si>
    <t>ENTER DATA ON AOC SUMMARY SHEET</t>
  </si>
  <si>
    <t>STEP 1</t>
  </si>
  <si>
    <t>STEP 2 - QEE exceeds Scholarships by &gt; $4,000</t>
  </si>
  <si>
    <t xml:space="preserve">Total QEE (Line 4) </t>
  </si>
  <si>
    <t>Total Scholarships (Line 7)</t>
  </si>
  <si>
    <t>Difference</t>
  </si>
  <si>
    <t>If this Line says $4,000, enter $4,000 as the QEE for the AOC on the return of the student if she is claiming herself or the support provider if she is not.  There is no scholarship income to report.  If this line says "Go to Step 3", proceed to the next step.</t>
  </si>
  <si>
    <t xml:space="preserve">STEP 3 - RESTRICTED SCHOLARSHIPS </t>
  </si>
  <si>
    <t>If the student has any Restricted Scholarships which by their terms must be used for QEE but cannot be used for items such as room and board, we must reduce the QEE available for allocating to the education credits by an amount equal to the total restricted scholarships.</t>
  </si>
  <si>
    <t xml:space="preserve">Total Restricted Scholarships </t>
  </si>
  <si>
    <t>Total Allocable QEE</t>
  </si>
  <si>
    <t xml:space="preserve">Total Unrestricted Scholarships </t>
  </si>
  <si>
    <t>Go to Step 4</t>
  </si>
  <si>
    <t>STEP 4 - AOC QEE &amp; SCHOLARSHIP INCOME</t>
  </si>
  <si>
    <t>The following questions will determine which option (4A, 4B, 4C, or 4D) you will use to determine the AOC QEE and Scholarship Income.</t>
  </si>
  <si>
    <t>Option to Follow Below</t>
  </si>
  <si>
    <t>OPTION 4A - Parent Claiming Refundable AOC with No Kiddie Tax Limit</t>
  </si>
  <si>
    <t>AOC QEE on return of taxpayer claiming student</t>
  </si>
  <si>
    <t>Scholarship Income on student's return</t>
  </si>
  <si>
    <t>OPTION 4B - Parent Claiming Refundable AOC with Kiddie Tax Limit</t>
  </si>
  <si>
    <t>Maximum Scholarship Income</t>
  </si>
  <si>
    <t xml:space="preserve">If Total Unrestricted Scholarships (Line 14) are greater than the Total Allocable QEE (Line 13) and the difference between Total Unrestricted Scholarships and Total Allocable QEE is greater than Maximum Scholarship Income (Line 29), student's return is OUT OF SCOPE.  Ignore the rest of the workbook. </t>
  </si>
  <si>
    <t>If in scope, Initial QEE Allocation to Unrestricted Scholarships to reduce scholarship income to Maximum Scholarship Income</t>
  </si>
  <si>
    <t xml:space="preserve">AOC QEE on support provider's return </t>
  </si>
  <si>
    <t>Second Allocation to Scholarships Using QEE Remaining After Line 32</t>
  </si>
  <si>
    <t>OPTION 4C - Student Claiming Non-Refundable AOC</t>
  </si>
  <si>
    <t>The first step is to determine whether the student has tax to offset through optimization.  Complete the student's entire return other than education.  Then, if the student's Total Allocable QEE exceeds the Total Unrestricted Scholarships, enter the difference as AOC QEE in the AOC section of the return.  If the student's Total Unrestricted Scholarships exceeds Total Allocable QEE, enter the difference as scholarship income.</t>
  </si>
  <si>
    <t>If Line 35 is YES, do not complete Lines 36-39, but proceed to Lines 50 &amp; 51 for the AOC QEE and Scholarship Income amounts (which should be the same as already entered on the student's return).</t>
  </si>
  <si>
    <t>Student's Total Earned Income (ignoring any scholarship income you added to the return to calculate Form 1040, Line 22)</t>
  </si>
  <si>
    <t xml:space="preserve">Student's Total Unearned Income (ignoring any scholarship income) </t>
  </si>
  <si>
    <t>Taxable Income, Form 1040, Line 15</t>
  </si>
  <si>
    <t>Maximum Scholarship Income equals the greater of Line 40 or Line 41</t>
  </si>
  <si>
    <t xml:space="preserve">If student's Total Unrestricted Scholarships (Line 14) less Total Allocable QEE (Line 13) is greater than the Maximum Scholarship Income (Line 42), the student's return is out of scope. </t>
  </si>
  <si>
    <t>Line 36 divided by Line 44</t>
  </si>
  <si>
    <t xml:space="preserve">Total Allocable QEE (Line 13) less the difference between Total Unrestricted Scholarships (Line 14) and the Maximum Scholarship Income (Line 42). </t>
  </si>
  <si>
    <t xml:space="preserve">Lesser of Lines 45 or 46, which equals the additional scholarship income and AOC QEE to add to the student's return. </t>
  </si>
  <si>
    <t xml:space="preserve">Scholarship Income on student's return </t>
  </si>
  <si>
    <t>AOC QEE on student's return</t>
  </si>
  <si>
    <t>Option 4D - Student Claiming Refundable AOC</t>
  </si>
  <si>
    <t>To determine the AOC if the student is claiming the AOC and the AOC is refundable, we have to take into account the impact of increasing scholarship income to optimize the AOC on any EIC claimed by the student.  In order to do this, we must first prepare the student's return without optimizing the credit as described in Option 4C.  After completing the initial return, answer the following questions.</t>
  </si>
  <si>
    <t>Does Student's return show an Earned Income Credit on Form 1040, Line 27?</t>
  </si>
  <si>
    <t>Student's AGI from Form 1040, Line 11</t>
  </si>
  <si>
    <t>Number of qualifying children for the EIC (Schedule EIC)</t>
  </si>
  <si>
    <t>Limit on Additional Scholarship Income to Protect EIC</t>
  </si>
  <si>
    <t>AOC QEE on Student's Return</t>
  </si>
  <si>
    <t>LookUp Tables</t>
  </si>
  <si>
    <t>Single</t>
  </si>
  <si>
    <t>HoH</t>
  </si>
  <si>
    <t>Kids</t>
  </si>
  <si>
    <t>SI</t>
  </si>
  <si>
    <t>3 or more</t>
  </si>
  <si>
    <t>MFJ</t>
  </si>
  <si>
    <t>QSS</t>
  </si>
  <si>
    <t xml:space="preserve">$13,850 less gross income (ignoring all scholarship income) </t>
  </si>
  <si>
    <t>$2,500 less the student's Unearned Income</t>
  </si>
  <si>
    <t xml:space="preserve">If taxable income (Form 1040, Line 15) is less than $9,900, enter 0.9.  If it is more, enter 0.88. </t>
  </si>
  <si>
    <t>Is the student either: (1) under the age of 18 at the end of 2023; or (2) age 18 at the end of 2023 and his/her earned income is less than ½ of his/her support; or (3) or a full-time student who is over 18 and under 24 at the end of 2023 and his/her earned income is less than ½ of his/her support.</t>
  </si>
  <si>
    <t>Was at least one of the student's parents alive at the end of 2023?</t>
  </si>
  <si>
    <t xml:space="preserve">If student's unearned income (Line 23) exceeds $2,500, the student's return is OUT OF SCOPE and you should ignore the rest of the workbook. </t>
  </si>
  <si>
    <t xml:space="preserve">If student's earned income (Line 22) exceeds $13,850, Maximum Scholarship Income equals $2,500 less the student's unearned income (Line 2) </t>
  </si>
  <si>
    <t xml:space="preserve">If student's unearned income (Line 23) exceeds $400, Maximum Scholarship Income equals $2,500 less the student's unearned income (Line 2) </t>
  </si>
  <si>
    <t xml:space="preserve">If student's earned income (Line 22) is less than or equal to $11,350 and the student's unearned income (Line 23) is less than or equal to $400, Maximum Scholarship Income equals $13,850 less the student's gross income (earned income (Line 22) plus unearned income (Line 23) </t>
  </si>
  <si>
    <t>2023 TAX YEAR</t>
  </si>
  <si>
    <t>FINAL ANSWERS</t>
  </si>
  <si>
    <t>Entry for Scholarship Income on Student's Return</t>
  </si>
  <si>
    <t>Entry in TaxSlayer for AOC</t>
  </si>
  <si>
    <t>Is the student eligible for the refundable portion of the AOC?</t>
  </si>
  <si>
    <t>Tuition Paid (only entry required for AOC)</t>
  </si>
  <si>
    <t>Tuition Paid</t>
  </si>
  <si>
    <t>Follow the instructions on this line</t>
  </si>
  <si>
    <t>Enter other Qualifying Educational Expenses (NOT room, board, transportation)</t>
  </si>
  <si>
    <t xml:space="preserve">Entry for Scholarship Income on Student's Return </t>
  </si>
  <si>
    <t xml:space="preserve"> </t>
  </si>
  <si>
    <t>(3)</t>
  </si>
  <si>
    <t xml:space="preserve">AMERICAN OPPORTUNITY CREDIT WORKBOOK                          </t>
  </si>
  <si>
    <t>Student claiming nonrefundable AOC and is filing other than Single</t>
  </si>
  <si>
    <t>(2)</t>
  </si>
  <si>
    <t>STOP when you see "DONE!" - The final answers will be displayed at the bottom of the page</t>
  </si>
  <si>
    <t>Scholarship income to enter on Student's initial return</t>
  </si>
  <si>
    <t>AOC QEE to enter on student's initial return as Tuition Paid</t>
  </si>
  <si>
    <t>22</t>
  </si>
  <si>
    <t>23</t>
  </si>
  <si>
    <t>Complexities like Social Security income, other credits like PTC and CDCC (EIC and CTC are included in the Workbook and do not create an issue)</t>
  </si>
  <si>
    <r>
      <rPr>
        <b/>
        <sz val="12"/>
        <color rgb="FFFF0000"/>
        <rFont val="Arial"/>
        <family val="2"/>
      </rPr>
      <t>Do not use if:</t>
    </r>
    <r>
      <rPr>
        <sz val="12"/>
        <rFont val="Arial"/>
        <family val="2"/>
      </rPr>
      <t xml:space="preserve"> (1) More than 1 student on tax return</t>
    </r>
  </si>
  <si>
    <t>If the student has any Restricted Scholarships which by their terms must be used for QEE but cannot be used for items such as room and board, enter the total amount of restricted scholarships.  Follow instructions to the right.</t>
  </si>
  <si>
    <r>
      <t xml:space="preserve">Student's Unearned Income (ignoring scholarship income) </t>
    </r>
    <r>
      <rPr>
        <b/>
        <sz val="12"/>
        <color rgb="FFFF0000"/>
        <rFont val="Arial"/>
        <family val="2"/>
      </rPr>
      <t>(Enter 0 if none)</t>
    </r>
  </si>
  <si>
    <r>
      <t xml:space="preserve">Student's Total Earned Income (ignoring scholarship income) </t>
    </r>
    <r>
      <rPr>
        <b/>
        <sz val="12"/>
        <color rgb="FFFF0000"/>
        <rFont val="Arial"/>
        <family val="2"/>
      </rPr>
      <t>(Enter 0 if none)</t>
    </r>
  </si>
  <si>
    <t>Entry in TaxSlayer for Form 1098-T Information</t>
  </si>
  <si>
    <t>After completing the student's return as instructed in the prior paragraph and as adjusted by Line 17 or 18, is Form 1040, Line 22 equal to $0?</t>
  </si>
  <si>
    <t>After completing the student's return as described above, does the student's return show an Earned Income Credit on Form 1040, Line 27?</t>
  </si>
  <si>
    <t>After completing the student's return as described above, enter the student's AGI before optimization (Form 1040, Line 11)</t>
  </si>
  <si>
    <t>Find the  number of qualifying children for purposes of the EIC on Form 1040, Schedule EIC in the student's return (if the student qualifies for the EIC).  Using the drop-down list enter the number of qualifying children.  Enter "0" if the student doesn't qualify for the EIC.</t>
  </si>
  <si>
    <t>(4)</t>
  </si>
  <si>
    <t>AGI&gt; $80,000 ($160,000 MFJ)</t>
  </si>
  <si>
    <t>CREATING THE STUDENT'S RETURN - If Line 14 instructs you to complete either "Lines 15-16 &amp; 19-21 Only" or "Lines 22-25 Only", you must create the student's tax return in TaxSlayer to complete any of the lines from 19 through 25 below.  First, complete the student's tax return except for scholarship income and the AOC.  Second, if any scholarship income is shown on Line 17 below, enter that amount as scholarship income on the student's return.  Finally, if any AOC QEE is shown on Line 18 below, enter that amount as Tuition Paid on the student's return by completing the AOC section of the return.  You are now ready to complete any of the lines from Line 19 to Line 25.</t>
  </si>
  <si>
    <t xml:space="preserve">If student's earned income (Line 22) is less than $13,851 and more than $11,350 and the student's unearned income (Line 23) is less than or equal to $400, Maximum Scholarship Income equals $2,500 less the student's unearned income (Line 23) </t>
  </si>
  <si>
    <t>AOC WORKBOOK EXPLANATION</t>
  </si>
  <si>
    <t>This Workbook is designed to be an aid in optimizing the American Opportunity Credit (AOC) for most taxpayers that visit a VITA site.  At the end of this explanation is a list of more complicated situations that the Workbook is not designed to address.  In these situations, you will either need to use the Education Calculator located at www.cotaxaide.org/tools,or send the taxpayer to a paid preparer, or ignore the optimization opportunity if the numbers are not significant enough to justify paying for a paid preparer.</t>
  </si>
  <si>
    <t>The Workbook consists of two sheets.  The first sheet “AOC Summary” is the only sheet you will need to touch.  All required inputs are on this sheet, and it contains the answers you will need to optimize the AOC: whether the return is in scope due to the Kiddie Tax; the amount of Qualified Educational Expenses (QEE) that should be entered into TaxSlayer as QEE for the AOC on the return of the taxpayer claiming the credit; and the amount of scholarship income that should be entered on the student’s return (if the student files a return).  The second sheet contains the detailed calculations required to determine the answers and is there for your reference if you want to understand the detail.</t>
  </si>
  <si>
    <t>This explanation will provide an overview of the first sheet and then a more detailed explanation of the second sheet.  You do not need to read the more detailed discussion of the second sheet unless you are curious, but I have provided it for those of you who are.</t>
  </si>
  <si>
    <t xml:space="preserve">Before beginning the Workbook, if there is a 529 Plan distribution during the year, you must first allocate QEE in an amount equal to the amount of the 529 distribution shown in Box 1 of the Form 1099-Q.  Otherwise, the return of the taxpayer who received the 1099-Q (whose SSN is on the 1099-Q) will be out-of-scope.  However, the definition of QEE for a 529 distribution is much broader than for the AOC as it includes, for example, room and board expenses (which may be less than the actual expenses).  See Pub. 970 for the definition of qualifying educational expenses for Qualified Tuition Plans (which are 529 plans).  You would first allocate the QEE for items such as room and board that are not eligible for the AOC before allocating any QEE that is eligible for the AOC.   For the remainder of the Workbook, any reference to QEE amounts will only be the AOC QEE remaining after the allocation to any 529 distribution. </t>
  </si>
  <si>
    <t>AOC Summary Sheet</t>
  </si>
  <si>
    <t>On this sheet, you will enter the information required for the Workbook to optimize the AOC.  Before beginning, make sure all the yellow input boxes are clear.  For all taxpayers, you should enter the Taxpayer’s Name (so it will be on the printed copy).  You will then need to enter the QEE and Scholarship information on Lines 1-3 and 5-6.</t>
  </si>
  <si>
    <t>Line 8 will instruct you how to proceed.  If it says “Done! Final Answers on Lines 26-29” you have completed the Workbook.  Line 26-29 provide the results.</t>
  </si>
  <si>
    <t>If Line 8 says “Continue to Line 9”, proceed to Line 9 and enter the amount of any restricted scholarships.  A scholarship is restricted for this purpose if by its terms, it must be spent on Qualified Educational Expenses such as tuition and books, but may not be used on other expenses such as living expenses, room &amp; board, etc.  The most common scholarships at most educational institutions are Pell Grants, NC-Need Based, and UNC-Need Based.  All of these scholarships are unrestricted, as they can be used for expenses other than QEE.  The instructions on Line 9 will then tell you either that you are Done, in which case the results are on Lines 26-29, or that you should proceed to Line 10.</t>
  </si>
  <si>
    <t>If instructed to proceed to Line 10 on Line 9, proceed to Lines 10-13 and answer each of these questions based on the information provided by the taxpayer.  For Line 10, earned income for this purpose is income received for personal services (generally, wages or net earnings from self-employment income).  Earned income includes any part of a scholarship or fellowship grant that represents payment for teaching, research, or other services performed that are required as a condition for receiving the scholarship or grant.  Any other scholarship income is NOT included in earned income for this purpose.  In determining support, scholarships are ignored, so you will be comparing the earned income of the student to everything spent on behalf of the student during the year that was not paid for with a scholarship.  For Line 13, the student should be claiming the AOC only if the student is not eligible to be claimed as a dependent on another taxpayer’s return.</t>
  </si>
  <si>
    <t xml:space="preserve">After completing these questions, Line 14 will then instruct you as to whether any additional Lines must be completed, and if so, which ones.  If Line 14 says “Done!  Final answers on Lines 26-29” no more information is required, and you should go to Lines 26-29 for the answers.  </t>
  </si>
  <si>
    <t>If Line 14 says “Lines 15 &amp; 16 Only” you will need to enter the student’s earned income (as defined above) and the student’s unearned income if any (generally interest, dividends, capital gains, and Military Survivor Benefits).  For unearned income, ignore any scholarship income (just as you generally do for earned income).  For both earned income and unearned income, enter the number “0” if there is none of that type of income.  After entering the student’s earned income and unearned income, Lines 26-29 provide the final answers.</t>
  </si>
  <si>
    <t>If Line 14 says “Lines 15-16 &amp; 19-21 Only”, you must first complete the student’s return in TaxSlayer.  Be aware that this should be a relatively unusual situation, as this requires that the student be providing less than half of his/her own support from earned income but is claiming the AOC.  A student who is eligible to be claimed as a dependent should not be claiming the AOC other than in very unusual situations as the other taxpayer who can claim the student will almost always obtain a greater benefit from claiming the AOC than the student.  In completing the student’s initial return, you will enter scholarship income in the amount shown on Line 17, and you will enter QEE for the AOC as Tuition Paid if there is an amount shown on Line 18.  No other entries (such as Grants) are required in TaxSlayer.  This return represents your base case, “unoptimized” return.  You will then need to enter the student’s earned income on Line 15, unearned income on Line 16, and then answer the question on Line 19.  If the answer is YES, Lines 26-29 of the Workbook will give you the final answers.  Note that in this situation, the student is claiming the AOC but does not qualify for the refundable portion of the AOC.  In this situation, Line 29 will tell you that the answer is NO to the question in TaxSlayer whether the taxpayer is entitled to the AOC.  It is important that you answer this question NO in this situation for TaxSlayer to properly compute the student’s AOC.</t>
  </si>
  <si>
    <t>If the answer to Line 19 is NO, you will need to enter two pieces of information from the student’s return: (1) on Workbook Line 20, enter the student’s Taxable Income from Form 1040, Line 15; and (2) on Workbook Line 21, enter the amount of tax shown on Form 1040, Line 22.  Workbook Lines 26-29 will then provide the final answers.  As the student would be claiming the AOC in this situation (since you had to say Yes to the question on Line 13 to get to this portion of the Workbook), you would replace any scholarship income or AOC QEE entered in the return as originally created with the numbers shown on Lines 27 and 28 (if the return is in scope).  As with the prior paragraph, in this situation Line 29 will tell you to answer the question NO in TaxSlayer about whether the taxpayer is entitled to the refundable portion of the AOC.</t>
  </si>
  <si>
    <t>If Line 14 says “Lines 22-25 Only”, you must also complete the student’s return.  This situation arises if the student is claiming the AOC and is not subject to the refundability limitations or the Kiddie Tax, for example, if the student is over 23 years old.  In this situation, complexity is created by the potential impact on the Earned Income Credit of adding scholarship income.  To complete Lines 22-25, follow the same steps described above for Lines 19-21 to create an “unoptimized” tax return for the student.  Then answer the questions on Lines 22-25.  The answer will appear on Lines 26-29. As the student would be claiming the AOC in this situation (since you had to say Yes to the question on Line 13 to get to this portion of the Workbook), you would replace any scholarship income or AOC QEE entered in the return as originally created with the numbers shown on Lines 27 and 28 (if the return is in scope).  In this situation, Line 29 will tell you to answer YES to the question in TaxSlayer whether the taxpayer is entitled to the nonrefundable portion of the AOC.</t>
  </si>
  <si>
    <r>
      <t xml:space="preserve">Lines 26-29 provide the results of the Workbook.  Line 26 tells you if the student’s return is in scope.  Line 27 tells you the number to enter as Tuition Paid under the Education Credit section of TaxSlayer on the return of the taxpayer claiming the credit.  No entries should be made in the boxes “Grants” or “Other Qualifying Expenses” if you are using the AOC Workbook.  Line 28 tells you the amount of scholarship income, if any, to report on the student’s return.  Finally, Line 29 tells you how to answer the question on the student’s return in TaxSlayer </t>
    </r>
    <r>
      <rPr>
        <i/>
        <sz val="12"/>
        <color theme="1"/>
        <rFont val="Arial"/>
        <family val="2"/>
      </rPr>
      <t>if it appears</t>
    </r>
    <r>
      <rPr>
        <sz val="12"/>
        <color theme="1"/>
        <rFont val="Arial"/>
        <family val="2"/>
      </rPr>
      <t xml:space="preserve"> asking whether the student is entitled to the refundable portion of the AOC.  This question should appear if the student is claiming the credit and is under the age of 24.</t>
    </r>
  </si>
  <si>
    <t>Once you have completed the first sheet, please print it for Quality Review and for the taxpayer’s records.</t>
  </si>
  <si>
    <t>In the explanation below of the Detail sheet, there are a number of examples that you may want to review to see how the Workbook functions.</t>
  </si>
  <si>
    <t>CAVEATS</t>
  </si>
  <si>
    <t>This Workbook is designed to work in the vast majority of cases seen at VITA sites.  However, it is not intended to work in certain cases which are too complex for a relatively simple spreadsheet.  Here are examples of situations where this workbook may not provide the correct result and you would either need to use the Education Calculator at www.cotaxaide.org/tools or send the taxpayer to a paid preparer:</t>
  </si>
  <si>
    <r>
      <t>2.</t>
    </r>
    <r>
      <rPr>
        <b/>
        <sz val="7"/>
        <color theme="1"/>
        <rFont val="Times New Roman"/>
        <family val="1"/>
      </rPr>
      <t xml:space="preserve">    </t>
    </r>
    <r>
      <rPr>
        <sz val="12"/>
        <color theme="1"/>
        <rFont val="Arial"/>
        <family val="2"/>
      </rPr>
      <t xml:space="preserve">The student’s return has certain complexities to it such as Social Security income, IRA deductions, other credits that are impacted by the student’s income, such as the Premium Tax Credit, or other unusual items impacted by the amount of the student’s income.  It does account for the impact of optimizing on the EIC and CTC.  The Education Calculator can correct for some of the other complexities that can arise, but not all.  See the Instructions to the Education Calculator.  </t>
    </r>
  </si>
  <si>
    <r>
      <t>3.</t>
    </r>
    <r>
      <rPr>
        <sz val="7"/>
        <color theme="1"/>
        <rFont val="Times New Roman"/>
        <family val="1"/>
      </rPr>
      <t xml:space="preserve">    </t>
    </r>
    <r>
      <rPr>
        <sz val="12"/>
        <color theme="1"/>
        <rFont val="Arial"/>
        <family val="2"/>
      </rPr>
      <t>This workbook only works for student returns where the AOC is nonrefundable if the student’s filing status is Single or is claiming a dependent.  In these cases, use the Education Calculator. This should be very rare as the student must be under age 24 for nonrefundability to be an issue.</t>
    </r>
  </si>
  <si>
    <r>
      <t>4.</t>
    </r>
    <r>
      <rPr>
        <sz val="7"/>
        <color theme="1"/>
        <rFont val="Times New Roman"/>
        <family val="1"/>
      </rPr>
      <t xml:space="preserve">    </t>
    </r>
    <r>
      <rPr>
        <sz val="12"/>
        <color theme="1"/>
        <rFont val="Arial"/>
        <family val="2"/>
      </rPr>
      <t>This workbook does not factor in the Income Threshold limits on the AOC as this should be a rare event at a VITA site (and I don’t think the Education Calculator would work in these situations either).  These limits are $160,000 for an MFJ return and $80,000 for all other filing statuses.</t>
    </r>
  </si>
  <si>
    <r>
      <t>5.</t>
    </r>
    <r>
      <rPr>
        <sz val="7"/>
        <color theme="1"/>
        <rFont val="Times New Roman"/>
        <family val="1"/>
      </rPr>
      <t xml:space="preserve">    </t>
    </r>
    <r>
      <rPr>
        <sz val="12"/>
        <color theme="1"/>
        <rFont val="Arial"/>
        <family val="2"/>
      </rPr>
      <t>The workbook does not account for the state tax impact.  The state tax effects are not likely to materially change the optimal answer provided in the workbook.</t>
    </r>
  </si>
  <si>
    <t>Bill Hawkins</t>
  </si>
  <si>
    <t xml:space="preserve">hawkinsbill79@gmail.com </t>
  </si>
  <si>
    <r>
      <t>1.</t>
    </r>
    <r>
      <rPr>
        <sz val="7"/>
        <color theme="1"/>
        <rFont val="Times New Roman"/>
        <family val="1"/>
      </rPr>
      <t xml:space="preserve">    </t>
    </r>
    <r>
      <rPr>
        <sz val="12"/>
        <color theme="1"/>
        <rFont val="Arial"/>
        <family val="2"/>
      </rPr>
      <t>The taxpayer has more than one student with respect to whom education credits are being claimed or other scholarship income is reported (in most cases, the Education Tool can handle these, but it’s not easy).</t>
    </r>
  </si>
  <si>
    <t>NO</t>
  </si>
  <si>
    <t>YES</t>
  </si>
  <si>
    <t>Head of Household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</si>
</sst>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2"/>
      <color theme="1"/>
      <name val="Arial"/>
      <family val="2"/>
    </font>
    <font>
      <b/>
      <sz val="12"/>
      <color theme="1"/>
      <name val="Arial"/>
      <family val="2"/>
    </font>
    <font>
      <b/>
      <sz val="12"/>
      <color rgb="FFFF0000"/>
      <name val="Arial"/>
      <family val="2"/>
    </font>
    <font>
      <b/>
      <sz val="14"/>
      <color theme="1"/>
      <name val="Arial"/>
      <family val="2"/>
    </font>
    <font>
      <sz val="12"/>
      <color rgb="FFFF0000"/>
      <name val="Arial"/>
      <family val="2"/>
    </font>
    <font>
      <sz val="12"/>
      <name val="Arial"/>
      <family val="2"/>
    </font>
    <font>
      <u/>
      <sz val="12"/>
      <name val="Arial"/>
      <family val="2"/>
    </font>
    <font>
      <b/>
      <i/>
      <sz val="12"/>
      <name val="Arial"/>
      <family val="2"/>
    </font>
    <font>
      <i/>
      <sz val="12"/>
      <color theme="1"/>
      <name val="Arial"/>
      <family val="2"/>
    </font>
    <font>
      <b/>
      <i/>
      <sz val="12"/>
      <color theme="1"/>
      <name val="Arial"/>
      <family val="2"/>
    </font>
    <font>
      <sz val="7"/>
      <color theme="1"/>
      <name val="Times New Roman"/>
      <family val="1"/>
    </font>
    <font>
      <b/>
      <sz val="7"/>
      <color theme="1"/>
      <name val="Times New Roman"/>
      <family val="1"/>
    </font>
  </fonts>
  <fills count="5">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9" tint="0.79998168889431442"/>
        <bgColor indexed="64"/>
      </patternFill>
    </fill>
  </fills>
  <borders count="2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bottom/>
      <diagonal/>
    </border>
    <border>
      <left/>
      <right style="thick">
        <color rgb="FFFF0000"/>
      </right>
      <top/>
      <bottom/>
      <diagonal/>
    </border>
    <border>
      <left style="thick">
        <color rgb="FFFF0000"/>
      </left>
      <right/>
      <top style="thin">
        <color indexed="64"/>
      </top>
      <bottom style="thick">
        <color rgb="FFFF0000"/>
      </bottom>
      <diagonal/>
    </border>
    <border>
      <left/>
      <right/>
      <top style="thin">
        <color indexed="64"/>
      </top>
      <bottom style="thick">
        <color rgb="FFFF0000"/>
      </bottom>
      <diagonal/>
    </border>
    <border>
      <left/>
      <right style="thick">
        <color rgb="FFFF0000"/>
      </right>
      <top style="thin">
        <color indexed="64"/>
      </top>
      <bottom style="thick">
        <color rgb="FFFF0000"/>
      </bottom>
      <diagonal/>
    </border>
  </borders>
  <cellStyleXfs count="1">
    <xf numFmtId="0" fontId="0" fillId="0" borderId="0"/>
  </cellStyleXfs>
  <cellXfs count="167">
    <xf numFmtId="0" fontId="0" fillId="0" borderId="0" xfId="0"/>
    <xf numFmtId="0" fontId="1" fillId="0" borderId="0" xfId="0" applyFont="1" applyAlignment="1">
      <alignment horizontal="left"/>
    </xf>
    <xf numFmtId="0" fontId="0" fillId="0" borderId="0" xfId="0" applyAlignment="1">
      <alignment horizontal="left"/>
    </xf>
    <xf numFmtId="0" fontId="0" fillId="0" borderId="1" xfId="0" applyBorder="1" applyAlignment="1">
      <alignment horizontal="left"/>
    </xf>
    <xf numFmtId="0" fontId="0" fillId="0" borderId="2" xfId="0" applyBorder="1"/>
    <xf numFmtId="0" fontId="0" fillId="0" borderId="4" xfId="0" applyBorder="1" applyAlignment="1">
      <alignment horizontal="left"/>
    </xf>
    <xf numFmtId="0" fontId="0" fillId="0" borderId="5" xfId="0" applyBorder="1"/>
    <xf numFmtId="0" fontId="0" fillId="0" borderId="3" xfId="0" applyBorder="1"/>
    <xf numFmtId="0" fontId="0" fillId="0" borderId="7" xfId="0" applyBorder="1" applyAlignment="1">
      <alignment horizontal="left"/>
    </xf>
    <xf numFmtId="0" fontId="0" fillId="0" borderId="9" xfId="0" applyBorder="1" applyAlignment="1">
      <alignment horizontal="left"/>
    </xf>
    <xf numFmtId="0" fontId="0" fillId="0" borderId="10" xfId="0" applyBorder="1"/>
    <xf numFmtId="0" fontId="0" fillId="0" borderId="4" xfId="0" applyBorder="1" applyAlignment="1">
      <alignment horizontal="left" wrapText="1"/>
    </xf>
    <xf numFmtId="0" fontId="0" fillId="0" borderId="5" xfId="0" applyBorder="1" applyAlignment="1">
      <alignment wrapText="1"/>
    </xf>
    <xf numFmtId="0" fontId="0" fillId="0" borderId="0" xfId="0" applyAlignment="1">
      <alignment wrapText="1"/>
    </xf>
    <xf numFmtId="0" fontId="0" fillId="0" borderId="1" xfId="0" applyBorder="1" applyAlignment="1">
      <alignment horizontal="left" wrapText="1"/>
    </xf>
    <xf numFmtId="0" fontId="0" fillId="0" borderId="2" xfId="0" applyBorder="1" applyAlignment="1">
      <alignment wrapText="1"/>
    </xf>
    <xf numFmtId="0" fontId="0" fillId="0" borderId="3" xfId="0" applyBorder="1" applyAlignment="1">
      <alignment wrapText="1"/>
    </xf>
    <xf numFmtId="0" fontId="1" fillId="0" borderId="0" xfId="0" applyFont="1"/>
    <xf numFmtId="0" fontId="0" fillId="0" borderId="9" xfId="0" applyBorder="1" applyAlignment="1">
      <alignment wrapText="1"/>
    </xf>
    <xf numFmtId="0" fontId="1" fillId="0" borderId="1" xfId="0" applyFont="1" applyBorder="1" applyAlignment="1">
      <alignment horizontal="left"/>
    </xf>
    <xf numFmtId="0" fontId="1" fillId="0" borderId="2" xfId="0" applyFont="1" applyBorder="1"/>
    <xf numFmtId="0" fontId="1" fillId="0" borderId="3" xfId="0" applyFont="1" applyBorder="1"/>
    <xf numFmtId="3" fontId="1" fillId="0" borderId="0" xfId="0" applyNumberFormat="1" applyFont="1" applyAlignment="1">
      <alignment horizontal="left"/>
    </xf>
    <xf numFmtId="3" fontId="0" fillId="0" borderId="0" xfId="0" applyNumberFormat="1"/>
    <xf numFmtId="3" fontId="1" fillId="2" borderId="0" xfId="0" applyNumberFormat="1" applyFont="1" applyFill="1" applyAlignment="1">
      <alignment horizontal="left"/>
    </xf>
    <xf numFmtId="3" fontId="0" fillId="2" borderId="0" xfId="0" applyNumberFormat="1" applyFill="1"/>
    <xf numFmtId="3" fontId="0" fillId="0" borderId="0" xfId="0" applyNumberFormat="1" applyAlignment="1">
      <alignment horizontal="left"/>
    </xf>
    <xf numFmtId="3" fontId="0" fillId="0" borderId="1" xfId="0" applyNumberFormat="1" applyBorder="1" applyAlignment="1">
      <alignment horizontal="left"/>
    </xf>
    <xf numFmtId="3" fontId="0" fillId="0" borderId="2" xfId="0" applyNumberFormat="1" applyBorder="1"/>
    <xf numFmtId="3" fontId="0" fillId="2" borderId="3" xfId="0" applyNumberFormat="1" applyFill="1" applyBorder="1" applyProtection="1">
      <protection locked="0"/>
    </xf>
    <xf numFmtId="3" fontId="0" fillId="0" borderId="4" xfId="0" applyNumberFormat="1" applyBorder="1" applyAlignment="1">
      <alignment horizontal="left"/>
    </xf>
    <xf numFmtId="3" fontId="0" fillId="0" borderId="5" xfId="0" applyNumberFormat="1" applyBorder="1"/>
    <xf numFmtId="3" fontId="0" fillId="2" borderId="6" xfId="0" applyNumberFormat="1" applyFill="1" applyBorder="1" applyProtection="1">
      <protection locked="0"/>
    </xf>
    <xf numFmtId="3" fontId="0" fillId="0" borderId="3" xfId="0" applyNumberFormat="1" applyBorder="1"/>
    <xf numFmtId="3" fontId="0" fillId="0" borderId="10" xfId="0" applyNumberFormat="1" applyBorder="1"/>
    <xf numFmtId="3" fontId="0" fillId="0" borderId="0" xfId="0" applyNumberFormat="1" applyAlignment="1">
      <alignment wrapText="1"/>
    </xf>
    <xf numFmtId="3" fontId="0" fillId="0" borderId="0" xfId="0" applyNumberFormat="1" applyAlignment="1">
      <alignment vertical="center"/>
    </xf>
    <xf numFmtId="3" fontId="1" fillId="0" borderId="0" xfId="0" applyNumberFormat="1" applyFont="1"/>
    <xf numFmtId="3" fontId="1" fillId="0" borderId="1" xfId="0" applyNumberFormat="1" applyFont="1" applyBorder="1" applyAlignment="1">
      <alignment horizontal="left"/>
    </xf>
    <xf numFmtId="3" fontId="1" fillId="0" borderId="2" xfId="0" applyNumberFormat="1" applyFont="1" applyBorder="1"/>
    <xf numFmtId="3" fontId="1" fillId="0" borderId="3" xfId="0" applyNumberFormat="1" applyFont="1" applyBorder="1" applyAlignment="1">
      <alignment horizontal="center"/>
    </xf>
    <xf numFmtId="0" fontId="0" fillId="0" borderId="6" xfId="0" applyBorder="1"/>
    <xf numFmtId="0" fontId="0" fillId="0" borderId="6" xfId="0" applyBorder="1" applyAlignment="1">
      <alignment wrapText="1"/>
    </xf>
    <xf numFmtId="0" fontId="0" fillId="0" borderId="11" xfId="0" applyBorder="1"/>
    <xf numFmtId="3" fontId="0" fillId="2" borderId="3" xfId="0" applyNumberFormat="1" applyFill="1" applyBorder="1" applyAlignment="1" applyProtection="1">
      <alignment horizontal="center"/>
      <protection locked="0"/>
    </xf>
    <xf numFmtId="3" fontId="0" fillId="0" borderId="2" xfId="0" applyNumberFormat="1" applyBorder="1" applyAlignment="1">
      <alignment vertical="top" wrapText="1"/>
    </xf>
    <xf numFmtId="0" fontId="0" fillId="0" borderId="0" xfId="0" applyAlignment="1">
      <alignment horizontal="center"/>
    </xf>
    <xf numFmtId="3" fontId="0" fillId="0" borderId="2" xfId="0" applyNumberFormat="1" applyBorder="1" applyAlignment="1">
      <alignment horizontal="center" wrapText="1"/>
    </xf>
    <xf numFmtId="3" fontId="0" fillId="0" borderId="10" xfId="0" applyNumberFormat="1" applyBorder="1" applyAlignment="1">
      <alignment horizontal="center"/>
    </xf>
    <xf numFmtId="3" fontId="0" fillId="2" borderId="3" xfId="0" applyNumberFormat="1" applyFill="1" applyBorder="1" applyAlignment="1" applyProtection="1">
      <alignment horizontal="center" vertical="center" wrapText="1"/>
      <protection locked="0"/>
    </xf>
    <xf numFmtId="3" fontId="1" fillId="0" borderId="3" xfId="0" applyNumberFormat="1" applyFont="1" applyBorder="1" applyAlignment="1">
      <alignment horizontal="right"/>
    </xf>
    <xf numFmtId="0" fontId="1" fillId="0" borderId="3" xfId="0" applyFont="1" applyBorder="1" applyAlignment="1">
      <alignment horizontal="center"/>
    </xf>
    <xf numFmtId="3" fontId="0" fillId="0" borderId="9" xfId="0" applyNumberFormat="1" applyBorder="1" applyAlignment="1">
      <alignment wrapText="1"/>
    </xf>
    <xf numFmtId="3" fontId="0" fillId="0" borderId="10" xfId="0" applyNumberFormat="1" applyBorder="1" applyAlignment="1">
      <alignment wrapText="1"/>
    </xf>
    <xf numFmtId="3" fontId="0" fillId="0" borderId="11" xfId="0" applyNumberFormat="1" applyBorder="1" applyAlignment="1">
      <alignment wrapText="1"/>
    </xf>
    <xf numFmtId="3" fontId="0" fillId="0" borderId="2" xfId="0" applyNumberFormat="1" applyBorder="1" applyAlignment="1">
      <alignment vertical="center"/>
    </xf>
    <xf numFmtId="3" fontId="0" fillId="0" borderId="1" xfId="0" applyNumberFormat="1" applyBorder="1" applyAlignment="1">
      <alignment horizontal="left" vertical="center"/>
    </xf>
    <xf numFmtId="3" fontId="0" fillId="0" borderId="2" xfId="0" applyNumberFormat="1" applyBorder="1" applyAlignment="1">
      <alignment horizontal="left" vertical="center" wrapText="1"/>
    </xf>
    <xf numFmtId="3" fontId="1" fillId="0" borderId="2" xfId="0" applyNumberFormat="1" applyFont="1" applyBorder="1" applyAlignment="1">
      <alignment horizontal="right"/>
    </xf>
    <xf numFmtId="3" fontId="2" fillId="0" borderId="2" xfId="0" applyNumberFormat="1" applyFont="1" applyBorder="1" applyAlignment="1">
      <alignment horizontal="right"/>
    </xf>
    <xf numFmtId="3" fontId="4" fillId="0" borderId="0" xfId="0" applyNumberFormat="1" applyFont="1"/>
    <xf numFmtId="49" fontId="5" fillId="0" borderId="0" xfId="0" applyNumberFormat="1" applyFont="1"/>
    <xf numFmtId="3" fontId="1" fillId="0" borderId="0" xfId="0" applyNumberFormat="1" applyFont="1" applyAlignment="1">
      <alignment horizontal="right"/>
    </xf>
    <xf numFmtId="3" fontId="1" fillId="0" borderId="0" xfId="0" applyNumberFormat="1" applyFont="1" applyAlignment="1">
      <alignment horizontal="left" vertical="top"/>
    </xf>
    <xf numFmtId="3" fontId="0" fillId="0" borderId="0" xfId="0" applyNumberFormat="1" applyAlignment="1">
      <alignment vertical="top"/>
    </xf>
    <xf numFmtId="49" fontId="5" fillId="0" borderId="0" xfId="0" applyNumberFormat="1" applyFont="1" applyAlignment="1">
      <alignment vertical="top"/>
    </xf>
    <xf numFmtId="3" fontId="0" fillId="0" borderId="1" xfId="0" applyNumberFormat="1" applyBorder="1" applyAlignment="1">
      <alignment horizontal="left" vertical="center" wrapText="1"/>
    </xf>
    <xf numFmtId="3" fontId="0" fillId="0" borderId="3" xfId="0" applyNumberFormat="1" applyBorder="1" applyAlignment="1">
      <alignment horizontal="left" vertical="center" wrapText="1"/>
    </xf>
    <xf numFmtId="3" fontId="0" fillId="0" borderId="5" xfId="0" applyNumberFormat="1" applyBorder="1" applyAlignment="1">
      <alignment wrapText="1"/>
    </xf>
    <xf numFmtId="3" fontId="0" fillId="0" borderId="5" xfId="0" applyNumberFormat="1" applyBorder="1" applyAlignment="1">
      <alignment horizontal="left" vertical="center" wrapText="1"/>
    </xf>
    <xf numFmtId="3" fontId="0" fillId="0" borderId="4" xfId="0" applyNumberFormat="1" applyBorder="1" applyAlignment="1">
      <alignment horizontal="left" vertical="center" wrapText="1"/>
    </xf>
    <xf numFmtId="3" fontId="0" fillId="0" borderId="6" xfId="0" applyNumberFormat="1" applyBorder="1" applyAlignment="1">
      <alignment horizontal="left" vertical="center" wrapText="1"/>
    </xf>
    <xf numFmtId="0" fontId="0" fillId="0" borderId="0" xfId="0" applyAlignment="1">
      <alignment vertical="top" wrapText="1"/>
    </xf>
    <xf numFmtId="0" fontId="0" fillId="0" borderId="0" xfId="0" applyAlignment="1">
      <alignment horizontal="center" vertical="center"/>
    </xf>
    <xf numFmtId="3" fontId="0" fillId="0" borderId="0" xfId="0" applyNumberFormat="1" applyAlignment="1">
      <alignment horizontal="left" vertical="center" wrapText="1"/>
    </xf>
    <xf numFmtId="3" fontId="1" fillId="3" borderId="5" xfId="0" applyNumberFormat="1" applyFont="1" applyFill="1" applyBorder="1" applyAlignment="1">
      <alignment vertical="center"/>
    </xf>
    <xf numFmtId="3" fontId="1" fillId="3" borderId="5" xfId="0" applyNumberFormat="1" applyFont="1" applyFill="1" applyBorder="1"/>
    <xf numFmtId="3" fontId="1" fillId="3" borderId="10" xfId="0" applyNumberFormat="1" applyFont="1" applyFill="1" applyBorder="1"/>
    <xf numFmtId="0" fontId="1" fillId="0" borderId="0" xfId="0" applyFont="1" applyAlignment="1">
      <alignment horizontal="center" vertical="center"/>
    </xf>
    <xf numFmtId="3" fontId="1" fillId="0" borderId="15" xfId="0" applyNumberFormat="1" applyFont="1" applyBorder="1" applyAlignment="1">
      <alignment horizontal="left"/>
    </xf>
    <xf numFmtId="3" fontId="1" fillId="0" borderId="16" xfId="0" applyNumberFormat="1" applyFont="1" applyBorder="1" applyAlignment="1">
      <alignment horizontal="center"/>
    </xf>
    <xf numFmtId="3" fontId="0" fillId="0" borderId="17" xfId="0" applyNumberFormat="1" applyBorder="1" applyAlignment="1">
      <alignment horizontal="left"/>
    </xf>
    <xf numFmtId="3" fontId="1" fillId="0" borderId="18" xfId="0" applyNumberFormat="1" applyFont="1" applyBorder="1" applyAlignment="1">
      <alignment horizontal="center"/>
    </xf>
    <xf numFmtId="0" fontId="1" fillId="0" borderId="19" xfId="0" applyFont="1" applyBorder="1" applyAlignment="1">
      <alignment horizontal="left"/>
    </xf>
    <xf numFmtId="3" fontId="1" fillId="0" borderId="20" xfId="0" applyNumberFormat="1" applyFont="1" applyBorder="1" applyAlignment="1">
      <alignment horizontal="right"/>
    </xf>
    <xf numFmtId="0" fontId="0" fillId="0" borderId="20" xfId="0" applyBorder="1"/>
    <xf numFmtId="0" fontId="1" fillId="0" borderId="20" xfId="0" applyFont="1" applyBorder="1"/>
    <xf numFmtId="0" fontId="1" fillId="0" borderId="21" xfId="0" applyFont="1" applyBorder="1" applyAlignment="1">
      <alignment horizontal="center"/>
    </xf>
    <xf numFmtId="3" fontId="7" fillId="0" borderId="0" xfId="0" applyNumberFormat="1" applyFont="1" applyAlignment="1">
      <alignment horizontal="right"/>
    </xf>
    <xf numFmtId="3" fontId="0" fillId="0" borderId="2" xfId="0" applyNumberFormat="1" applyBorder="1" applyAlignment="1">
      <alignment horizontal="left" vertical="center"/>
    </xf>
    <xf numFmtId="3" fontId="0" fillId="0" borderId="2" xfId="0" applyNumberFormat="1" applyBorder="1" applyAlignment="1">
      <alignment vertical="center" wrapText="1"/>
    </xf>
    <xf numFmtId="49" fontId="0" fillId="0" borderId="1" xfId="0" applyNumberFormat="1" applyBorder="1" applyAlignment="1">
      <alignment horizontal="center" vertical="center" wrapText="1"/>
    </xf>
    <xf numFmtId="0" fontId="0" fillId="0" borderId="0" xfId="0" applyAlignment="1">
      <alignment vertical="center"/>
    </xf>
    <xf numFmtId="0" fontId="3" fillId="0" borderId="0" xfId="0" applyFont="1" applyAlignment="1">
      <alignment vertical="center"/>
    </xf>
    <xf numFmtId="0" fontId="9" fillId="0" borderId="0" xfId="0" applyFont="1" applyAlignment="1">
      <alignment vertical="center"/>
    </xf>
    <xf numFmtId="0" fontId="3" fillId="0" borderId="0" xfId="0" applyFont="1" applyAlignment="1">
      <alignment horizontal="left" vertical="center"/>
    </xf>
    <xf numFmtId="0" fontId="0" fillId="0" borderId="0" xfId="0" applyAlignment="1">
      <alignment vertical="center" wrapText="1"/>
    </xf>
    <xf numFmtId="3" fontId="3" fillId="0" borderId="12" xfId="0" applyNumberFormat="1" applyFont="1" applyBorder="1" applyAlignment="1">
      <alignment horizontal="center"/>
    </xf>
    <xf numFmtId="0" fontId="0" fillId="0" borderId="13" xfId="0" applyBorder="1"/>
    <xf numFmtId="0" fontId="0" fillId="0" borderId="14" xfId="0" applyBorder="1"/>
    <xf numFmtId="3" fontId="1" fillId="0" borderId="0" xfId="0" applyNumberFormat="1" applyFont="1" applyAlignment="1">
      <alignment horizontal="left"/>
    </xf>
    <xf numFmtId="0" fontId="0" fillId="0" borderId="0" xfId="0"/>
    <xf numFmtId="3" fontId="6" fillId="2" borderId="10" xfId="0" applyNumberFormat="1" applyFont="1" applyFill="1" applyBorder="1" applyProtection="1">
      <protection locked="0"/>
    </xf>
    <xf numFmtId="3" fontId="0" fillId="2" borderId="6" xfId="0" applyNumberFormat="1" applyFill="1" applyBorder="1" applyAlignment="1" applyProtection="1">
      <alignment horizontal="center" vertical="center"/>
      <protection locked="0"/>
    </xf>
    <xf numFmtId="3" fontId="0" fillId="2" borderId="8" xfId="0" applyNumberFormat="1" applyFill="1" applyBorder="1" applyAlignment="1" applyProtection="1">
      <alignment horizontal="center" vertical="center"/>
      <protection locked="0"/>
    </xf>
    <xf numFmtId="0" fontId="0" fillId="0" borderId="8" xfId="0" applyBorder="1" applyAlignment="1" applyProtection="1">
      <alignment horizontal="center" vertical="center"/>
      <protection locked="0"/>
    </xf>
    <xf numFmtId="3" fontId="0" fillId="0" borderId="5" xfId="0" applyNumberFormat="1" applyBorder="1" applyAlignment="1">
      <alignment vertical="center"/>
    </xf>
    <xf numFmtId="3" fontId="0" fillId="0" borderId="0" xfId="0" applyNumberFormat="1" applyAlignment="1">
      <alignment vertical="center"/>
    </xf>
    <xf numFmtId="0" fontId="0" fillId="0" borderId="0" xfId="0" applyAlignment="1">
      <alignment vertical="center"/>
    </xf>
    <xf numFmtId="3" fontId="0" fillId="0" borderId="10" xfId="0" applyNumberFormat="1" applyBorder="1" applyAlignment="1">
      <alignment vertical="center"/>
    </xf>
    <xf numFmtId="3" fontId="0" fillId="2" borderId="6" xfId="0" applyNumberFormat="1" applyFill="1" applyBorder="1" applyAlignment="1" applyProtection="1">
      <alignment vertical="center"/>
      <protection locked="0"/>
    </xf>
    <xf numFmtId="3" fontId="0" fillId="0" borderId="8" xfId="0" applyNumberFormat="1" applyBorder="1" applyAlignment="1" applyProtection="1">
      <alignment vertical="center"/>
      <protection locked="0"/>
    </xf>
    <xf numFmtId="3" fontId="0" fillId="0" borderId="11" xfId="0" applyNumberFormat="1" applyBorder="1" applyAlignment="1" applyProtection="1">
      <alignment vertical="center"/>
      <protection locked="0"/>
    </xf>
    <xf numFmtId="3" fontId="2" fillId="0" borderId="0" xfId="0" applyNumberFormat="1" applyFont="1" applyAlignment="1">
      <alignment horizontal="center" vertical="center"/>
    </xf>
    <xf numFmtId="0" fontId="0" fillId="0" borderId="0" xfId="0" applyAlignment="1">
      <alignment horizontal="center" vertical="center"/>
    </xf>
    <xf numFmtId="3" fontId="0" fillId="0" borderId="4" xfId="0" applyNumberFormat="1" applyBorder="1" applyAlignment="1">
      <alignment horizontal="left" vertical="center"/>
    </xf>
    <xf numFmtId="0" fontId="0" fillId="0" borderId="7" xfId="0" applyBorder="1" applyAlignment="1">
      <alignment horizontal="left" vertical="center"/>
    </xf>
    <xf numFmtId="0" fontId="0" fillId="0" borderId="9" xfId="0" applyBorder="1" applyAlignment="1">
      <alignment horizontal="left" vertical="center"/>
    </xf>
    <xf numFmtId="3" fontId="1" fillId="3" borderId="4" xfId="0" applyNumberFormat="1" applyFont="1" applyFill="1" applyBorder="1" applyAlignment="1">
      <alignment horizontal="left" vertical="center"/>
    </xf>
    <xf numFmtId="0" fontId="0" fillId="0" borderId="9" xfId="0" applyBorder="1" applyAlignment="1">
      <alignment horizontal="left"/>
    </xf>
    <xf numFmtId="3" fontId="0" fillId="0" borderId="0" xfId="0" applyNumberFormat="1" applyAlignment="1">
      <alignment wrapText="1"/>
    </xf>
    <xf numFmtId="3" fontId="0" fillId="0" borderId="10" xfId="0" applyNumberFormat="1" applyBorder="1" applyAlignment="1">
      <alignment wrapText="1"/>
    </xf>
    <xf numFmtId="3" fontId="0" fillId="2" borderId="8" xfId="0" applyNumberFormat="1" applyFill="1" applyBorder="1" applyProtection="1">
      <protection locked="0"/>
    </xf>
    <xf numFmtId="3" fontId="0" fillId="0" borderId="11" xfId="0" applyNumberFormat="1" applyBorder="1" applyProtection="1">
      <protection locked="0"/>
    </xf>
    <xf numFmtId="3" fontId="0" fillId="2" borderId="11" xfId="0" applyNumberFormat="1" applyFill="1" applyBorder="1" applyAlignment="1" applyProtection="1">
      <alignment vertical="center"/>
      <protection locked="0"/>
    </xf>
    <xf numFmtId="3" fontId="0" fillId="0" borderId="5" xfId="0" applyNumberFormat="1" applyBorder="1" applyAlignment="1">
      <alignment wrapText="1"/>
    </xf>
    <xf numFmtId="0" fontId="0" fillId="0" borderId="0" xfId="0" applyAlignment="1">
      <alignment wrapText="1"/>
    </xf>
    <xf numFmtId="3" fontId="1" fillId="0" borderId="0" xfId="0" applyNumberFormat="1" applyFont="1" applyAlignment="1">
      <alignment horizontal="center" vertical="center" wrapText="1"/>
    </xf>
    <xf numFmtId="0" fontId="0" fillId="0" borderId="11" xfId="0" applyBorder="1" applyAlignment="1" applyProtection="1">
      <alignment horizontal="center" vertical="center"/>
      <protection locked="0"/>
    </xf>
    <xf numFmtId="3" fontId="0" fillId="2" borderId="11" xfId="0" applyNumberFormat="1" applyFill="1" applyBorder="1" applyAlignment="1" applyProtection="1">
      <alignment horizontal="center" vertical="center"/>
      <protection locked="0"/>
    </xf>
    <xf numFmtId="0" fontId="0" fillId="0" borderId="5" xfId="0" applyBorder="1" applyAlignment="1">
      <alignment wrapText="1"/>
    </xf>
    <xf numFmtId="0" fontId="0" fillId="0" borderId="10" xfId="0" applyBorder="1" applyAlignment="1">
      <alignment wrapText="1"/>
    </xf>
    <xf numFmtId="3" fontId="0" fillId="0" borderId="5" xfId="0" applyNumberFormat="1" applyBorder="1" applyAlignment="1">
      <alignment horizontal="left" vertical="center" wrapText="1"/>
    </xf>
    <xf numFmtId="3" fontId="0" fillId="0" borderId="0" xfId="0" applyNumberFormat="1" applyAlignment="1">
      <alignment vertical="top" wrapText="1"/>
    </xf>
    <xf numFmtId="0" fontId="0" fillId="0" borderId="0" xfId="0" applyAlignment="1">
      <alignment vertical="top" wrapText="1"/>
    </xf>
    <xf numFmtId="3" fontId="1" fillId="0" borderId="1" xfId="0" applyNumberFormat="1" applyFont="1" applyBorder="1" applyAlignment="1">
      <alignment horizontal="left" vertical="center" wrapText="1"/>
    </xf>
    <xf numFmtId="0" fontId="1" fillId="0" borderId="3" xfId="0" applyFont="1" applyBorder="1" applyAlignment="1">
      <alignment horizontal="left" vertical="center" wrapText="1"/>
    </xf>
    <xf numFmtId="3" fontId="0" fillId="0" borderId="4" xfId="0" applyNumberFormat="1" applyBorder="1" applyAlignment="1">
      <alignment horizontal="center" vertical="center" wrapText="1"/>
    </xf>
    <xf numFmtId="3" fontId="0" fillId="0" borderId="9" xfId="0" applyNumberFormat="1" applyBorder="1" applyAlignment="1">
      <alignment horizontal="center" vertical="center" wrapText="1"/>
    </xf>
    <xf numFmtId="3" fontId="1" fillId="0" borderId="2" xfId="0" applyNumberFormat="1" applyFont="1" applyBorder="1" applyAlignment="1">
      <alignment horizontal="center" vertical="center" wrapText="1"/>
    </xf>
    <xf numFmtId="0" fontId="0" fillId="0" borderId="3" xfId="0" applyBorder="1" applyAlignment="1">
      <alignment wrapText="1"/>
    </xf>
    <xf numFmtId="3" fontId="1" fillId="0" borderId="7" xfId="0" applyNumberFormat="1" applyFont="1" applyBorder="1" applyAlignment="1">
      <alignment horizontal="center" vertical="center" wrapText="1"/>
    </xf>
    <xf numFmtId="0" fontId="0" fillId="0" borderId="0" xfId="0" applyAlignment="1">
      <alignment horizontal="center" wrapText="1"/>
    </xf>
    <xf numFmtId="0" fontId="0" fillId="0" borderId="7" xfId="0" applyBorder="1" applyAlignment="1">
      <alignment horizontal="center" wrapText="1"/>
    </xf>
    <xf numFmtId="3" fontId="1" fillId="3" borderId="5" xfId="0" applyNumberFormat="1" applyFont="1" applyFill="1" applyBorder="1" applyAlignment="1">
      <alignment vertical="center"/>
    </xf>
    <xf numFmtId="0" fontId="0" fillId="0" borderId="10" xfId="0" applyBorder="1"/>
    <xf numFmtId="3" fontId="1" fillId="3" borderId="6" xfId="0" applyNumberFormat="1" applyFont="1" applyFill="1" applyBorder="1" applyAlignment="1">
      <alignment vertical="center"/>
    </xf>
    <xf numFmtId="0" fontId="0" fillId="0" borderId="11" xfId="0" applyBorder="1" applyAlignment="1">
      <alignment vertical="center"/>
    </xf>
    <xf numFmtId="3" fontId="0" fillId="0" borderId="0" xfId="0" applyNumberFormat="1" applyAlignment="1">
      <alignment horizontal="center" vertical="center" wrapText="1"/>
    </xf>
    <xf numFmtId="3" fontId="1" fillId="4" borderId="1" xfId="0" applyNumberFormat="1" applyFont="1" applyFill="1" applyBorder="1" applyAlignment="1">
      <alignment horizontal="left" wrapText="1"/>
    </xf>
    <xf numFmtId="0" fontId="0" fillId="4" borderId="2" xfId="0" applyFill="1" applyBorder="1" applyAlignment="1">
      <alignment wrapText="1"/>
    </xf>
    <xf numFmtId="0" fontId="0" fillId="4" borderId="3" xfId="0" applyFill="1" applyBorder="1" applyAlignment="1">
      <alignment wrapText="1"/>
    </xf>
    <xf numFmtId="3" fontId="0" fillId="0" borderId="4" xfId="0" applyNumberFormat="1" applyBorder="1" applyAlignment="1">
      <alignment horizontal="center" vertical="center"/>
    </xf>
    <xf numFmtId="3" fontId="0" fillId="0" borderId="9" xfId="0" applyNumberFormat="1" applyBorder="1" applyAlignment="1">
      <alignment horizontal="center" vertical="center"/>
    </xf>
    <xf numFmtId="0" fontId="0" fillId="0" borderId="10"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0" xfId="0" applyAlignment="1">
      <alignment horizontal="left" wrapText="1"/>
    </xf>
    <xf numFmtId="0" fontId="0" fillId="0" borderId="0" xfId="0" applyAlignment="1">
      <alignment horizontal="left" vertical="center" wrapText="1"/>
    </xf>
    <xf numFmtId="49" fontId="0" fillId="0" borderId="0" xfId="0" applyNumberFormat="1" applyProtection="1">
      <protection locked="0"/>
    </xf>
    <xf numFmtId="0" fontId="0" fillId="0" borderId="2" xfId="0" applyBorder="1"/>
    <xf numFmtId="0" fontId="1" fillId="0" borderId="0" xfId="0" applyFont="1" applyAlignment="1">
      <alignment horizontal="left" wrapText="1"/>
    </xf>
    <xf numFmtId="0" fontId="1" fillId="0" borderId="0" xfId="0" applyFont="1" applyAlignment="1">
      <alignment wrapText="1"/>
    </xf>
    <xf numFmtId="0" fontId="0" fillId="0" borderId="1" xfId="0" applyBorder="1" applyAlignment="1">
      <alignment horizontal="left" wrapText="1"/>
    </xf>
    <xf numFmtId="0" fontId="0" fillId="0" borderId="2" xfId="0" applyBorder="1" applyAlignment="1">
      <alignment wrapText="1"/>
    </xf>
    <xf numFmtId="0" fontId="0" fillId="0" borderId="0" xfId="0" applyAlignment="1">
      <alignment vertical="center" wrapText="1"/>
    </xf>
  </cellXfs>
  <cellStyles count="1">
    <cellStyle name="Normal" xfId="0" builtinId="0"/>
  </cellStyles>
  <dxfs count="15">
    <dxf>
      <font>
        <color rgb="FF9C0006"/>
      </font>
      <fill>
        <patternFill>
          <bgColor rgb="FFFFC7CE"/>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C7CE"/>
        </patternFill>
      </fill>
    </dxf>
    <dxf>
      <font>
        <b/>
        <i val="0"/>
        <color rgb="FF9C0006"/>
      </font>
      <fill>
        <patternFill>
          <bgColor rgb="FFFFC7CE"/>
        </patternFill>
      </fill>
    </dxf>
    <dxf>
      <font>
        <b/>
        <i val="0"/>
        <color rgb="FF9C0006"/>
      </font>
      <fill>
        <patternFill>
          <bgColor rgb="FFFFC7CE"/>
        </patternFill>
      </fill>
    </dxf>
    <dxf>
      <font>
        <b/>
        <i val="0"/>
        <color rgb="FF9C0006"/>
      </font>
      <fill>
        <patternFill>
          <bgColor rgb="FFFFC7CE"/>
        </patternFill>
      </fill>
    </dxf>
    <dxf>
      <font>
        <b/>
        <i val="0"/>
        <color rgb="FF9C0006"/>
      </font>
      <fill>
        <patternFill>
          <bgColor rgb="FFFFC7CE"/>
        </patternFill>
      </fill>
    </dxf>
    <dxf>
      <font>
        <b/>
        <i val="0"/>
      </font>
      <fill>
        <patternFill>
          <bgColor theme="9" tint="0.79998168889431442"/>
        </patternFill>
      </fill>
    </dxf>
    <dxf>
      <font>
        <color rgb="FF9C0006"/>
      </font>
      <fill>
        <patternFill>
          <bgColor rgb="FFFFC7CE"/>
        </patternFill>
      </fill>
    </dxf>
    <dxf>
      <font>
        <b/>
        <i val="0"/>
        <strike val="0"/>
      </font>
      <fill>
        <patternFill>
          <bgColor theme="9" tint="0.79998168889431442"/>
        </patternFill>
      </fill>
    </dxf>
    <dxf>
      <fill>
        <patternFill>
          <bgColor rgb="FF92D050"/>
        </patternFill>
      </fill>
    </dxf>
    <dxf>
      <fill>
        <patternFill>
          <bgColor rgb="FF92D050"/>
        </patternFill>
      </fill>
    </dxf>
  </dxfs>
  <tableStyles count="0" defaultTableStyle="TableStyleMedium2" defaultPivotStyle="PivotStyleLight16"/>
  <colors>
    <mruColors>
      <color rgb="FFFFC7CE"/>
      <color rgb="FF92D050"/>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AEA3F-91BF-4E1F-8B82-EBC2ACBCE417}">
  <sheetPr codeName="Sheet1">
    <pageSetUpPr fitToPage="1"/>
  </sheetPr>
  <dimension ref="A1:I69"/>
  <sheetViews>
    <sheetView tabSelected="1" topLeftCell="A43" zoomScaleNormal="100" workbookViewId="0">
      <selection activeCell="E56" sqref="E56:E57"/>
    </sheetView>
  </sheetViews>
  <sheetFormatPr defaultColWidth="8.77734375" defaultRowHeight="15" x14ac:dyDescent="0.2"/>
  <cols>
    <col min="1" max="1" width="3.33203125" style="26" customWidth="1"/>
    <col min="2" max="2" width="63.109375" style="23" customWidth="1"/>
    <col min="3" max="4" width="2.77734375" style="23" customWidth="1"/>
    <col min="5" max="5" width="10.21875" style="23" customWidth="1"/>
    <col min="6" max="6" width="3.6640625" style="23" customWidth="1"/>
    <col min="7" max="7" width="16.6640625" style="23" customWidth="1"/>
    <col min="8" max="16384" width="8.77734375" style="23"/>
  </cols>
  <sheetData>
    <row r="1" spans="1:9" ht="15.75" x14ac:dyDescent="0.25">
      <c r="A1" s="100" t="s">
        <v>97</v>
      </c>
      <c r="B1" s="101"/>
      <c r="C1" s="61" t="s">
        <v>106</v>
      </c>
      <c r="D1" s="60"/>
      <c r="E1" s="60"/>
      <c r="F1" s="60"/>
    </row>
    <row r="2" spans="1:9" ht="46.5" customHeight="1" x14ac:dyDescent="0.2">
      <c r="A2" s="63" t="s">
        <v>85</v>
      </c>
      <c r="C2" s="65" t="s">
        <v>99</v>
      </c>
      <c r="D2" s="120" t="s">
        <v>105</v>
      </c>
      <c r="E2" s="126"/>
      <c r="F2" s="126"/>
      <c r="G2" s="126"/>
      <c r="H2" s="126"/>
      <c r="I2" s="126"/>
    </row>
    <row r="3" spans="1:9" ht="31.5" customHeight="1" x14ac:dyDescent="0.25">
      <c r="A3" s="24" t="s">
        <v>1</v>
      </c>
      <c r="B3" s="25"/>
      <c r="C3" s="65" t="s">
        <v>96</v>
      </c>
      <c r="D3" s="133" t="s">
        <v>98</v>
      </c>
      <c r="E3" s="134"/>
      <c r="F3" s="134"/>
      <c r="G3" s="134"/>
      <c r="H3" s="134"/>
      <c r="I3" s="72"/>
    </row>
    <row r="4" spans="1:9" x14ac:dyDescent="0.2">
      <c r="C4" s="61" t="s">
        <v>115</v>
      </c>
      <c r="D4" s="23" t="s">
        <v>116</v>
      </c>
    </row>
    <row r="5" spans="1:9" s="64" customFormat="1" ht="28.5" customHeight="1" x14ac:dyDescent="0.2">
      <c r="A5" s="63"/>
      <c r="B5" s="113" t="s">
        <v>100</v>
      </c>
      <c r="C5" s="113"/>
      <c r="D5" s="114"/>
      <c r="E5" s="114"/>
      <c r="F5" s="114"/>
      <c r="G5" s="114"/>
    </row>
    <row r="6" spans="1:9" ht="15.75" x14ac:dyDescent="0.25">
      <c r="D6" s="62" t="s">
        <v>2</v>
      </c>
      <c r="E6" s="102"/>
      <c r="F6" s="102"/>
      <c r="G6" s="102"/>
    </row>
    <row r="7" spans="1:9" ht="15.75" x14ac:dyDescent="0.25">
      <c r="A7" s="22"/>
    </row>
    <row r="8" spans="1:9" x14ac:dyDescent="0.2">
      <c r="A8" s="27">
        <v>1</v>
      </c>
      <c r="B8" s="28" t="s">
        <v>3</v>
      </c>
      <c r="C8" s="28"/>
      <c r="D8" s="28">
        <v>1</v>
      </c>
      <c r="E8" s="29">
        <v>5000</v>
      </c>
    </row>
    <row r="9" spans="1:9" x14ac:dyDescent="0.2">
      <c r="A9" s="27">
        <v>2</v>
      </c>
      <c r="B9" s="28" t="s">
        <v>4</v>
      </c>
      <c r="C9" s="28"/>
      <c r="D9" s="28">
        <v>2</v>
      </c>
      <c r="E9" s="29"/>
    </row>
    <row r="10" spans="1:9" x14ac:dyDescent="0.2">
      <c r="A10" s="30">
        <v>3</v>
      </c>
      <c r="B10" s="31" t="s">
        <v>93</v>
      </c>
      <c r="C10" s="31"/>
      <c r="D10" s="31">
        <v>3</v>
      </c>
      <c r="E10" s="32"/>
    </row>
    <row r="11" spans="1:9" x14ac:dyDescent="0.2">
      <c r="A11" s="27">
        <v>4</v>
      </c>
      <c r="B11" s="28" t="s">
        <v>6</v>
      </c>
      <c r="C11" s="28"/>
      <c r="D11" s="28"/>
      <c r="E11" s="28"/>
      <c r="F11" s="28">
        <v>4</v>
      </c>
      <c r="G11" s="33">
        <f>SUM(E8:E10)</f>
        <v>5000</v>
      </c>
    </row>
    <row r="13" spans="1:9" x14ac:dyDescent="0.2">
      <c r="A13" s="27">
        <v>5</v>
      </c>
      <c r="B13" s="28" t="s">
        <v>7</v>
      </c>
      <c r="C13" s="28"/>
      <c r="D13" s="28">
        <v>5</v>
      </c>
      <c r="E13" s="29">
        <v>4000</v>
      </c>
    </row>
    <row r="14" spans="1:9" x14ac:dyDescent="0.2">
      <c r="A14" s="30">
        <v>6</v>
      </c>
      <c r="B14" s="31" t="s">
        <v>8</v>
      </c>
      <c r="C14" s="31"/>
      <c r="D14" s="31">
        <v>6</v>
      </c>
      <c r="E14" s="32"/>
    </row>
    <row r="15" spans="1:9" x14ac:dyDescent="0.2">
      <c r="A15" s="27">
        <v>7</v>
      </c>
      <c r="B15" s="28" t="s">
        <v>9</v>
      </c>
      <c r="C15" s="28"/>
      <c r="D15" s="28"/>
      <c r="E15" s="28"/>
      <c r="F15" s="28">
        <v>7</v>
      </c>
      <c r="G15" s="33">
        <f>SUM(E13:E14)</f>
        <v>4000</v>
      </c>
    </row>
    <row r="17" spans="1:8" ht="30" customHeight="1" x14ac:dyDescent="0.2">
      <c r="A17" s="56">
        <v>8</v>
      </c>
      <c r="B17" s="89" t="s">
        <v>92</v>
      </c>
      <c r="C17" s="89"/>
      <c r="D17" s="28"/>
      <c r="E17" s="28"/>
      <c r="F17" s="55">
        <v>8</v>
      </c>
      <c r="G17" s="139" t="str">
        <f>IF(AND(E13="",E14=""),"",IF(Detail!$F$22=4000,"Done!  Final Answers on Lines 26-29","Continue to Line 9"))</f>
        <v>Continue to Line 9</v>
      </c>
      <c r="H17" s="140"/>
    </row>
    <row r="18" spans="1:8" x14ac:dyDescent="0.2">
      <c r="B18" s="35"/>
      <c r="C18" s="35"/>
      <c r="F18" s="36"/>
      <c r="G18" s="36"/>
    </row>
    <row r="19" spans="1:8" x14ac:dyDescent="0.2">
      <c r="A19" s="115">
        <v>9</v>
      </c>
      <c r="B19" s="125" t="s">
        <v>107</v>
      </c>
      <c r="C19" s="130"/>
      <c r="D19" s="106">
        <v>9</v>
      </c>
      <c r="E19" s="110"/>
      <c r="F19" s="35"/>
      <c r="G19" s="148" t="str">
        <f>IF(G17="","",IF(G17="Done!  Final Answers on Lines 26-29","",IF(G17="Continue to Line 9",IF(OR(Detail!F32=0,Detail!F33=0),"Done!  Final Answers on Lines 26-29","Continue to Line 10"))))</f>
        <v>Continue to Line 10</v>
      </c>
      <c r="H19" s="126"/>
    </row>
    <row r="20" spans="1:8" x14ac:dyDescent="0.2">
      <c r="A20" s="116"/>
      <c r="B20" s="120"/>
      <c r="C20" s="126"/>
      <c r="D20" s="107"/>
      <c r="E20" s="111"/>
      <c r="G20" s="126"/>
      <c r="H20" s="126"/>
    </row>
    <row r="21" spans="1:8" x14ac:dyDescent="0.2">
      <c r="A21" s="117"/>
      <c r="B21" s="121"/>
      <c r="C21" s="131"/>
      <c r="D21" s="109"/>
      <c r="E21" s="112"/>
      <c r="G21" s="73"/>
    </row>
    <row r="23" spans="1:8" ht="15.75" x14ac:dyDescent="0.25">
      <c r="A23" s="22" t="s">
        <v>10</v>
      </c>
      <c r="B23" s="26"/>
      <c r="C23" s="26"/>
      <c r="D23" s="26"/>
      <c r="E23" s="26"/>
      <c r="F23" s="26"/>
      <c r="G23" s="26"/>
    </row>
    <row r="24" spans="1:8" x14ac:dyDescent="0.2">
      <c r="A24" s="115">
        <v>10</v>
      </c>
      <c r="B24" s="132" t="s">
        <v>79</v>
      </c>
      <c r="C24" s="130"/>
      <c r="D24" s="106">
        <v>10</v>
      </c>
      <c r="E24" s="103" t="s">
        <v>146</v>
      </c>
    </row>
    <row r="25" spans="1:8" x14ac:dyDescent="0.2">
      <c r="A25" s="116"/>
      <c r="B25" s="126"/>
      <c r="C25" s="126"/>
      <c r="D25" s="108"/>
      <c r="E25" s="105"/>
    </row>
    <row r="26" spans="1:8" x14ac:dyDescent="0.2">
      <c r="A26" s="116"/>
      <c r="B26" s="126"/>
      <c r="C26" s="126"/>
      <c r="D26" s="108"/>
      <c r="E26" s="105"/>
    </row>
    <row r="27" spans="1:8" x14ac:dyDescent="0.2">
      <c r="A27" s="117"/>
      <c r="B27" s="131"/>
      <c r="C27" s="131"/>
      <c r="D27" s="108"/>
      <c r="E27" s="128"/>
    </row>
    <row r="28" spans="1:8" x14ac:dyDescent="0.2">
      <c r="A28" s="27">
        <v>11</v>
      </c>
      <c r="B28" s="28" t="str">
        <f>IF(E24="no","Skip to next line.","Was at least one of the student's parents alive at the end of 2023?")</f>
        <v>Skip to next line.</v>
      </c>
      <c r="C28" s="28"/>
      <c r="D28" s="28">
        <v>11</v>
      </c>
      <c r="E28" s="44"/>
    </row>
    <row r="29" spans="1:8" x14ac:dyDescent="0.2">
      <c r="A29" s="27">
        <v>12</v>
      </c>
      <c r="B29" s="28" t="str">
        <f>IF(E24="no","Skip to next line.","Is the student filing a Married Filing Joint tax return?")</f>
        <v>Skip to next line.</v>
      </c>
      <c r="C29" s="28"/>
      <c r="D29" s="28">
        <v>12</v>
      </c>
      <c r="E29" s="44"/>
    </row>
    <row r="30" spans="1:8" x14ac:dyDescent="0.2">
      <c r="A30" s="115">
        <v>13</v>
      </c>
      <c r="B30" s="125" t="s">
        <v>12</v>
      </c>
      <c r="C30" s="130"/>
      <c r="D30" s="106">
        <v>13</v>
      </c>
      <c r="E30" s="103" t="s">
        <v>147</v>
      </c>
    </row>
    <row r="31" spans="1:8" x14ac:dyDescent="0.2">
      <c r="A31" s="116"/>
      <c r="B31" s="120"/>
      <c r="C31" s="126"/>
      <c r="D31" s="107"/>
      <c r="E31" s="104"/>
    </row>
    <row r="32" spans="1:8" x14ac:dyDescent="0.2">
      <c r="A32" s="116"/>
      <c r="B32" s="131"/>
      <c r="C32" s="131"/>
      <c r="D32" s="108"/>
      <c r="E32" s="105"/>
    </row>
    <row r="33" spans="1:8" s="37" customFormat="1" ht="15.75" customHeight="1" x14ac:dyDescent="0.25">
      <c r="A33" s="118">
        <v>14</v>
      </c>
      <c r="B33" s="144" t="s">
        <v>13</v>
      </c>
      <c r="C33" s="75"/>
      <c r="D33" s="76"/>
      <c r="E33" s="76"/>
      <c r="F33" s="146">
        <v>14</v>
      </c>
      <c r="G33" s="141" t="str">
        <f>IF(E30="","",IF(Detail!F49="N/A","",IF(Detail!$F49="Go to Option 4A","Done!  Final Answers on Lines 26-29",IF(Detail!$F49="Go to Option 4B","Lines 15 &amp; 16 Only",IF(Detail!F49="Go to Option 4C","Lines 15-16 &amp; 19-21 Only","Lines 22-25 Only")))))</f>
        <v>Lines 22-25 Only</v>
      </c>
      <c r="H33" s="142"/>
    </row>
    <row r="34" spans="1:8" s="37" customFormat="1" ht="15.75" x14ac:dyDescent="0.25">
      <c r="A34" s="119"/>
      <c r="B34" s="145"/>
      <c r="C34" s="77"/>
      <c r="D34" s="77"/>
      <c r="E34" s="77"/>
      <c r="F34" s="147"/>
      <c r="G34" s="143"/>
      <c r="H34" s="142"/>
    </row>
    <row r="35" spans="1:8" ht="15.75" x14ac:dyDescent="0.25">
      <c r="G35" s="37"/>
    </row>
    <row r="36" spans="1:8" ht="15.75" customHeight="1" x14ac:dyDescent="0.25">
      <c r="A36" s="27">
        <v>15</v>
      </c>
      <c r="B36" s="28" t="s">
        <v>109</v>
      </c>
      <c r="C36" s="28"/>
      <c r="D36" s="28">
        <v>15</v>
      </c>
      <c r="E36" s="29"/>
      <c r="G36" s="127" t="str">
        <f>IF(OR(G33="Lines 15-16 &amp; 19-21 Only",G33="Lines 22-25 Only"),"Follow instructions below to complete student's tax return",IF(G33&lt;&gt;"Lines 15 &amp; 16 Only","",IF(E37="","","Done!  Final Answers on Lines 26-29")))</f>
        <v>Follow instructions below to complete student's tax return</v>
      </c>
      <c r="H36" s="126"/>
    </row>
    <row r="37" spans="1:8" ht="15.75" x14ac:dyDescent="0.25">
      <c r="A37" s="27">
        <v>16</v>
      </c>
      <c r="B37" s="28" t="s">
        <v>108</v>
      </c>
      <c r="C37" s="28"/>
      <c r="D37" s="28">
        <v>16</v>
      </c>
      <c r="E37" s="29"/>
      <c r="G37" s="126"/>
      <c r="H37" s="126"/>
    </row>
    <row r="38" spans="1:8" ht="15.75" x14ac:dyDescent="0.25">
      <c r="A38" s="22"/>
      <c r="G38" s="78"/>
    </row>
    <row r="39" spans="1:8" ht="100.5" customHeight="1" x14ac:dyDescent="0.25">
      <c r="A39" s="149" t="s">
        <v>117</v>
      </c>
      <c r="B39" s="150"/>
      <c r="C39" s="150"/>
      <c r="D39" s="150"/>
      <c r="E39" s="150"/>
      <c r="F39" s="150"/>
      <c r="G39" s="151"/>
    </row>
    <row r="40" spans="1:8" x14ac:dyDescent="0.2">
      <c r="A40" s="70">
        <v>17</v>
      </c>
      <c r="B40" s="69" t="s">
        <v>101</v>
      </c>
      <c r="C40" s="69"/>
      <c r="D40" s="69"/>
      <c r="E40" s="69"/>
      <c r="F40" s="69">
        <v>17</v>
      </c>
      <c r="G40" s="71" t="str">
        <f>IF(OR(G33="Lines 15-16 &amp; 19-21 Only",G33="Lines 22-25 Only"),IF(Detail!F33&gt;Detail!F32,Detail!F33-Detail!F32,"N/A"),"")</f>
        <v>N/A</v>
      </c>
    </row>
    <row r="41" spans="1:8" x14ac:dyDescent="0.2">
      <c r="A41" s="66">
        <v>18</v>
      </c>
      <c r="B41" s="57" t="s">
        <v>102</v>
      </c>
      <c r="C41" s="57"/>
      <c r="D41" s="57"/>
      <c r="E41" s="57"/>
      <c r="F41" s="57">
        <v>18</v>
      </c>
      <c r="G41" s="67">
        <f>IF(OR(G33="Lines 15-16 &amp; 19-21 Only",G33="Lines 22-25 Only"),IF(Detail!F32&gt;Detail!F33,Detail!F32-Detail!F33,"N/A"),"")</f>
        <v>1000</v>
      </c>
    </row>
    <row r="42" spans="1:8" x14ac:dyDescent="0.2">
      <c r="A42" s="57"/>
      <c r="B42" s="57"/>
      <c r="C42" s="74"/>
      <c r="D42" s="74"/>
      <c r="E42" s="74"/>
      <c r="F42" s="74"/>
      <c r="G42" s="74"/>
    </row>
    <row r="43" spans="1:8" ht="15.75" x14ac:dyDescent="0.2">
      <c r="A43" s="135" t="str">
        <f>IF(G33="Lines 22-25 Only","Skip Lines 19-21 and Go to Line 22",IF(G33="Lines 15-16 &amp; 19-21 Only","Complete Lines 19-21",""))</f>
        <v>Skip Lines 19-21 and Go to Line 22</v>
      </c>
      <c r="B43" s="136"/>
      <c r="C43" s="74"/>
      <c r="D43" s="74"/>
      <c r="E43" s="74"/>
      <c r="F43" s="74"/>
      <c r="G43" s="74"/>
    </row>
    <row r="44" spans="1:8" x14ac:dyDescent="0.2">
      <c r="A44" s="152">
        <v>19</v>
      </c>
      <c r="B44" s="125" t="s">
        <v>111</v>
      </c>
      <c r="C44" s="130"/>
      <c r="D44" s="106">
        <v>19</v>
      </c>
      <c r="E44" s="103"/>
      <c r="G44" s="127" t="str">
        <f>IF(G$33&lt;&gt;"Lines 15-16 &amp; 19-21 Only","",IF(E$44="YES","Done!  Final Answers on Lines 26-29",""))</f>
        <v/>
      </c>
      <c r="H44" s="126"/>
    </row>
    <row r="45" spans="1:8" x14ac:dyDescent="0.2">
      <c r="A45" s="153"/>
      <c r="B45" s="121"/>
      <c r="C45" s="131"/>
      <c r="D45" s="109"/>
      <c r="E45" s="129"/>
      <c r="G45" s="126"/>
      <c r="H45" s="126"/>
    </row>
    <row r="46" spans="1:8" x14ac:dyDescent="0.2">
      <c r="A46" s="152">
        <v>20</v>
      </c>
      <c r="B46" s="120" t="s">
        <v>17</v>
      </c>
      <c r="C46" s="35"/>
      <c r="D46" s="106">
        <v>20</v>
      </c>
      <c r="E46" s="122"/>
      <c r="G46" s="127"/>
      <c r="H46" s="126"/>
    </row>
    <row r="47" spans="1:8" x14ac:dyDescent="0.2">
      <c r="A47" s="153"/>
      <c r="B47" s="121"/>
      <c r="C47" s="53"/>
      <c r="D47" s="154"/>
      <c r="E47" s="123"/>
      <c r="G47" s="126"/>
      <c r="H47" s="126"/>
    </row>
    <row r="48" spans="1:8" ht="15" customHeight="1" x14ac:dyDescent="0.2">
      <c r="A48" s="137">
        <v>21</v>
      </c>
      <c r="B48" s="125" t="s">
        <v>18</v>
      </c>
      <c r="C48" s="68"/>
      <c r="D48" s="106">
        <v>21</v>
      </c>
      <c r="E48" s="110"/>
      <c r="G48" s="127" t="str">
        <f>IF(G$33&lt;&gt;"Lines 15-16 &amp; 19-21 Only","",IF(E48="","","Done!  Final Answers on Lines 26-29"))</f>
        <v/>
      </c>
      <c r="H48" s="126"/>
    </row>
    <row r="49" spans="1:8" x14ac:dyDescent="0.2">
      <c r="A49" s="138"/>
      <c r="B49" s="121"/>
      <c r="C49" s="53"/>
      <c r="D49" s="109"/>
      <c r="E49" s="112"/>
      <c r="G49" s="126"/>
      <c r="H49" s="126"/>
    </row>
    <row r="50" spans="1:8" ht="15.75" x14ac:dyDescent="0.2">
      <c r="G50" s="78"/>
    </row>
    <row r="51" spans="1:8" ht="15.4" hidden="1" customHeight="1" x14ac:dyDescent="0.2">
      <c r="A51" s="52"/>
      <c r="B51" s="53"/>
      <c r="C51" s="53"/>
      <c r="D51" s="53"/>
      <c r="E51" s="53"/>
      <c r="F51" s="53"/>
      <c r="G51" s="54"/>
    </row>
    <row r="52" spans="1:8" ht="30" customHeight="1" x14ac:dyDescent="0.2">
      <c r="A52" s="91" t="s">
        <v>103</v>
      </c>
      <c r="B52" s="45" t="s">
        <v>112</v>
      </c>
      <c r="C52" s="45"/>
      <c r="D52" s="90">
        <v>22</v>
      </c>
      <c r="E52" s="49" t="s">
        <v>146</v>
      </c>
      <c r="F52" s="35"/>
      <c r="G52" s="35"/>
    </row>
    <row r="53" spans="1:8" ht="30" x14ac:dyDescent="0.2">
      <c r="A53" s="91" t="s">
        <v>104</v>
      </c>
      <c r="B53" s="45" t="s">
        <v>19</v>
      </c>
      <c r="C53" s="45"/>
      <c r="D53" s="45">
        <v>23</v>
      </c>
      <c r="E53" s="49" t="s">
        <v>148</v>
      </c>
      <c r="F53" s="35"/>
      <c r="G53" s="35"/>
    </row>
    <row r="54" spans="1:8" x14ac:dyDescent="0.2">
      <c r="A54" s="152">
        <v>24</v>
      </c>
      <c r="B54" s="125" t="s">
        <v>113</v>
      </c>
      <c r="C54" s="68"/>
      <c r="D54" s="106">
        <v>24</v>
      </c>
      <c r="E54" s="110">
        <v>45000</v>
      </c>
    </row>
    <row r="55" spans="1:8" ht="15" customHeight="1" x14ac:dyDescent="0.2">
      <c r="A55" s="153"/>
      <c r="B55" s="121"/>
      <c r="C55" s="53"/>
      <c r="D55" s="109"/>
      <c r="E55" s="124"/>
    </row>
    <row r="56" spans="1:8" ht="15" customHeight="1" x14ac:dyDescent="0.2">
      <c r="A56" s="152">
        <v>25</v>
      </c>
      <c r="B56" s="125" t="s">
        <v>114</v>
      </c>
      <c r="C56" s="68"/>
      <c r="D56" s="106">
        <v>25</v>
      </c>
      <c r="E56" s="103">
        <v>0</v>
      </c>
    </row>
    <row r="57" spans="1:8" ht="45" customHeight="1" x14ac:dyDescent="0.2">
      <c r="A57" s="153"/>
      <c r="B57" s="121"/>
      <c r="C57" s="53"/>
      <c r="D57" s="109"/>
      <c r="E57" s="129"/>
      <c r="G57" s="127" t="str">
        <f>IF(G33&lt;&gt;"Lines 22-25 Only","",IF(E56="","","Done!  Final Answers on Lines 26-29"))</f>
        <v>Done!  Final Answers on Lines 26-29</v>
      </c>
      <c r="H57" s="126"/>
    </row>
    <row r="58" spans="1:8" ht="15.4" customHeight="1" thickBot="1" x14ac:dyDescent="0.25"/>
    <row r="59" spans="1:8" ht="18" x14ac:dyDescent="0.25">
      <c r="A59" s="97" t="s">
        <v>86</v>
      </c>
      <c r="B59" s="98"/>
      <c r="C59" s="98"/>
      <c r="D59" s="98"/>
      <c r="E59" s="98"/>
      <c r="F59" s="98"/>
      <c r="G59" s="99"/>
    </row>
    <row r="60" spans="1:8" ht="15.75" x14ac:dyDescent="0.25">
      <c r="A60" s="79">
        <v>26</v>
      </c>
      <c r="B60" s="58" t="s">
        <v>21</v>
      </c>
      <c r="C60" s="58"/>
      <c r="D60" s="39"/>
      <c r="E60" s="39"/>
      <c r="F60" s="39">
        <v>26</v>
      </c>
      <c r="G60" s="80" t="str">
        <f>Detail!F127</f>
        <v>In Scope</v>
      </c>
    </row>
    <row r="61" spans="1:8" ht="15.75" x14ac:dyDescent="0.25">
      <c r="A61" s="81"/>
      <c r="B61" s="88" t="s">
        <v>110</v>
      </c>
      <c r="C61" s="88"/>
      <c r="D61" s="37"/>
      <c r="E61" s="37"/>
      <c r="F61" s="37"/>
      <c r="G61" s="82"/>
    </row>
    <row r="62" spans="1:8" ht="15.75" x14ac:dyDescent="0.25">
      <c r="A62" s="79">
        <v>27</v>
      </c>
      <c r="B62" s="59" t="s">
        <v>90</v>
      </c>
      <c r="C62" s="59"/>
      <c r="D62" s="39"/>
      <c r="E62" s="39"/>
      <c r="F62" s="39">
        <v>27</v>
      </c>
      <c r="G62" s="80">
        <f>Detail!F129</f>
        <v>4000</v>
      </c>
    </row>
    <row r="63" spans="1:8" ht="15.75" x14ac:dyDescent="0.25">
      <c r="A63" s="81"/>
      <c r="B63" s="88" t="s">
        <v>94</v>
      </c>
      <c r="C63" s="88"/>
      <c r="D63" s="37"/>
      <c r="E63" s="37"/>
      <c r="F63" s="37"/>
      <c r="G63" s="82"/>
    </row>
    <row r="64" spans="1:8" ht="15.75" x14ac:dyDescent="0.25">
      <c r="A64" s="79">
        <v>28</v>
      </c>
      <c r="B64" s="59" t="s">
        <v>22</v>
      </c>
      <c r="C64" s="59"/>
      <c r="D64" s="39"/>
      <c r="E64" s="39"/>
      <c r="F64" s="39">
        <v>28</v>
      </c>
      <c r="G64" s="80">
        <f>Detail!F131</f>
        <v>3000</v>
      </c>
    </row>
    <row r="65" spans="1:7" ht="16.5" thickBot="1" x14ac:dyDescent="0.3">
      <c r="A65" s="83">
        <v>29</v>
      </c>
      <c r="B65" s="84" t="s">
        <v>89</v>
      </c>
      <c r="C65" s="84"/>
      <c r="D65" s="85"/>
      <c r="E65" s="85"/>
      <c r="F65" s="86">
        <v>29</v>
      </c>
      <c r="G65" s="87" t="str">
        <f>Detail!F132</f>
        <v>YES</v>
      </c>
    </row>
    <row r="66" spans="1:7" ht="15.75" thickTop="1" x14ac:dyDescent="0.2"/>
    <row r="69" spans="1:7" x14ac:dyDescent="0.2">
      <c r="B69" s="23" t="s">
        <v>95</v>
      </c>
    </row>
  </sheetData>
  <sheetProtection algorithmName="SHA-512" hashValue="N/ScFggHjChI6UJO66txGxy07HCEu4HNkZSBWwiXEqgcL6lfUGiYukiwjoE4D1auUotJLpS5C3fUt8Ui+3jSLQ==" saltValue="/bxM+CKyC+OM+JbzzuBmjg==" spinCount="100000" sheet="1" selectLockedCells="1"/>
  <protectedRanges>
    <protectedRange sqref="A8" name="Range1"/>
  </protectedRanges>
  <mergeCells count="51">
    <mergeCell ref="A54:A55"/>
    <mergeCell ref="A56:A57"/>
    <mergeCell ref="D46:D47"/>
    <mergeCell ref="A46:A47"/>
    <mergeCell ref="G46:H47"/>
    <mergeCell ref="E48:E49"/>
    <mergeCell ref="D44:D45"/>
    <mergeCell ref="D3:H3"/>
    <mergeCell ref="A43:B43"/>
    <mergeCell ref="A48:A49"/>
    <mergeCell ref="B44:C45"/>
    <mergeCell ref="G17:H17"/>
    <mergeCell ref="G33:H34"/>
    <mergeCell ref="B33:B34"/>
    <mergeCell ref="F33:F34"/>
    <mergeCell ref="G19:H20"/>
    <mergeCell ref="A39:G39"/>
    <mergeCell ref="A44:A45"/>
    <mergeCell ref="G44:H45"/>
    <mergeCell ref="D2:I2"/>
    <mergeCell ref="G36:H37"/>
    <mergeCell ref="G48:H49"/>
    <mergeCell ref="G57:H57"/>
    <mergeCell ref="B54:B55"/>
    <mergeCell ref="D54:D55"/>
    <mergeCell ref="D24:D27"/>
    <mergeCell ref="E24:E27"/>
    <mergeCell ref="E44:E45"/>
    <mergeCell ref="D56:D57"/>
    <mergeCell ref="E56:E57"/>
    <mergeCell ref="B48:B49"/>
    <mergeCell ref="D48:D49"/>
    <mergeCell ref="B19:C21"/>
    <mergeCell ref="B24:C27"/>
    <mergeCell ref="B30:C32"/>
    <mergeCell ref="A59:G59"/>
    <mergeCell ref="A1:B1"/>
    <mergeCell ref="E6:G6"/>
    <mergeCell ref="E30:E32"/>
    <mergeCell ref="D30:D32"/>
    <mergeCell ref="D19:D21"/>
    <mergeCell ref="E19:E21"/>
    <mergeCell ref="B5:G5"/>
    <mergeCell ref="A24:A27"/>
    <mergeCell ref="A19:A21"/>
    <mergeCell ref="A30:A32"/>
    <mergeCell ref="A33:A34"/>
    <mergeCell ref="B46:B47"/>
    <mergeCell ref="E46:E47"/>
    <mergeCell ref="E54:E55"/>
    <mergeCell ref="B56:B57"/>
  </mergeCells>
  <conditionalFormatting sqref="A43:B43">
    <cfRule type="cellIs" dxfId="14" priority="5" operator="equal">
      <formula>"Skip Lines 19-21 and Go to Line 22"</formula>
    </cfRule>
    <cfRule type="cellIs" dxfId="13" priority="6" operator="equal">
      <formula>"Complete Lines 19-21"</formula>
    </cfRule>
  </conditionalFormatting>
  <conditionalFormatting sqref="G17">
    <cfRule type="containsText" dxfId="12" priority="18" operator="containsText" text="Continue">
      <formula>NOT(ISERROR(SEARCH("Continue",G17)))</formula>
    </cfRule>
    <cfRule type="cellIs" dxfId="11" priority="19" operator="equal">
      <formula>"Done!  Final answers on Lines 26-29"</formula>
    </cfRule>
  </conditionalFormatting>
  <conditionalFormatting sqref="G19 G21">
    <cfRule type="containsText" dxfId="10" priority="17" operator="containsText" text="Continue">
      <formula>NOT(ISERROR(SEARCH("Continue",G19)))</formula>
    </cfRule>
    <cfRule type="cellIs" dxfId="9" priority="24" operator="equal">
      <formula>"Done!  Final Answers on Lines 26-29"</formula>
    </cfRule>
  </conditionalFormatting>
  <conditionalFormatting sqref="G36 G38">
    <cfRule type="cellIs" dxfId="8" priority="15" operator="equal">
      <formula>"Done!  Final Answers on Lines 26-29"</formula>
    </cfRule>
  </conditionalFormatting>
  <conditionalFormatting sqref="G44 G46 G48 G50">
    <cfRule type="cellIs" dxfId="7" priority="13" operator="equal">
      <formula>"Done!  Final Answers on Lines 26-29"</formula>
    </cfRule>
  </conditionalFormatting>
  <conditionalFormatting sqref="G57">
    <cfRule type="cellIs" dxfId="6" priority="12" operator="equal">
      <formula>"Done!  Final Answers on Lines 26-29"</formula>
    </cfRule>
  </conditionalFormatting>
  <conditionalFormatting sqref="G36:H37">
    <cfRule type="cellIs" dxfId="2" priority="7" operator="equal">
      <formula>"Follow instructions below to complete student's tax return"</formula>
    </cfRule>
  </conditionalFormatting>
  <conditionalFormatting sqref="G44:H49">
    <cfRule type="cellIs" dxfId="1" priority="8" operator="equal">
      <formula>"Continue to Line 22"</formula>
    </cfRule>
  </conditionalFormatting>
  <conditionalFormatting sqref="H14">
    <cfRule type="cellIs" dxfId="0" priority="25" operator="equal">
      <formula>"Done!                    Final Answers on Lines 24-27"</formula>
    </cfRule>
  </conditionalFormatting>
  <dataValidations count="6">
    <dataValidation type="list" allowBlank="1" showInputMessage="1" showErrorMessage="1" sqref="E52 E44:E45 E28:E31" xr:uid="{4B953DE3-871A-46DD-9C29-87CC0BC81A88}">
      <formula1>"YES,NO"</formula1>
    </dataValidation>
    <dataValidation type="list" allowBlank="1" showInputMessage="1" showErrorMessage="1" sqref="E56:E57" xr:uid="{6AE6B121-A2C8-4CE2-B0D8-B5114A372735}">
      <formula1>"0,1,2,3 or more"</formula1>
    </dataValidation>
    <dataValidation type="list" allowBlank="1" showInputMessage="1" showErrorMessage="1" sqref="E53" xr:uid="{8653C78D-419B-4222-9A70-776F55C66E43}">
      <formula1>"Single,Head of Household,Married Filing Jointly,Qualifying SS"</formula1>
    </dataValidation>
    <dataValidation type="custom" allowBlank="1" showInputMessage="1" showErrorMessage="1" sqref="E46:E47" xr:uid="{E6D1E1C0-D0B5-4643-8772-94B22BE3B65F}">
      <formula1>NOT(E44="YES")</formula1>
    </dataValidation>
    <dataValidation type="custom" allowBlank="1" showInputMessage="1" showErrorMessage="1" sqref="E48:E49" xr:uid="{D757A7A0-CEE4-4FB9-92EE-DADAD3E7F1F1}">
      <formula1>NOT(E44="YES")</formula1>
    </dataValidation>
    <dataValidation type="list" allowBlank="1" showErrorMessage="1" promptTitle="Dropdown List" prompt="Select your answer from the dropdown list" sqref="E24" xr:uid="{D5E121EC-AB35-429E-9168-3BB340D1AAFE}">
      <formula1>"YES,NO"</formula1>
    </dataValidation>
  </dataValidations>
  <pageMargins left="0.7" right="0.7" top="0.5" bottom="0.5" header="0.3" footer="0.3"/>
  <pageSetup scale="58" orientation="portrait" r:id="rId1"/>
  <extLst>
    <ext xmlns:x14="http://schemas.microsoft.com/office/spreadsheetml/2009/9/main" uri="{78C0D931-6437-407d-A8EE-F0AAD7539E65}">
      <x14:conditionalFormattings>
        <x14:conditionalFormatting xmlns:xm="http://schemas.microsoft.com/office/excel/2006/main">
          <x14:cfRule type="containsText" priority="1" operator="containsText" id="{70CFDD94-6719-4776-BAE3-482C60F83586}">
            <xm:f>NOT(ISERROR(SEARCH("Done!  Final Answers on Lines 26-29",G33)))</xm:f>
            <xm:f>"Done!  Final Answers on Lines 26-29"</xm:f>
            <x14:dxf>
              <fill>
                <patternFill>
                  <bgColor rgb="FFFFC7CE"/>
                </patternFill>
              </fill>
            </x14:dxf>
          </x14:cfRule>
          <x14:cfRule type="containsText" priority="2" operator="containsText" id="{04A84632-E68A-4B9F-AD5E-0CDF25B6E4A3}">
            <xm:f>NOT(ISERROR(SEARCH("Lines 22-25 Only",G33)))</xm:f>
            <xm:f>"Lines 22-25 Only"</xm:f>
            <x14:dxf>
              <fill>
                <patternFill>
                  <bgColor theme="9" tint="0.79998168889431442"/>
                </patternFill>
              </fill>
            </x14:dxf>
          </x14:cfRule>
          <x14:cfRule type="containsText" priority="4" operator="containsText" id="{3D32BFB2-7E94-41BC-BEA2-5C5E11E40FED}">
            <xm:f>NOT(ISERROR(SEARCH("15",G33)))</xm:f>
            <xm:f>"15"</xm:f>
            <x14:dxf>
              <fill>
                <patternFill>
                  <bgColor theme="9" tint="0.79998168889431442"/>
                </patternFill>
              </fill>
            </x14:dxf>
          </x14:cfRule>
          <xm:sqref>G33:H34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09F45-FD48-4522-9733-06C91EEA8DEF}">
  <sheetPr codeName="Sheet2">
    <pageSetUpPr fitToPage="1"/>
  </sheetPr>
  <dimension ref="A1:H159"/>
  <sheetViews>
    <sheetView zoomScaleNormal="100" workbookViewId="0">
      <selection activeCell="A3" sqref="A3"/>
    </sheetView>
  </sheetViews>
  <sheetFormatPr defaultRowHeight="15" x14ac:dyDescent="0.2"/>
  <cols>
    <col min="1" max="1" width="3.33203125" style="2" customWidth="1"/>
    <col min="2" max="2" width="60.33203125" customWidth="1"/>
    <col min="3" max="3" width="2.77734375" customWidth="1"/>
    <col min="4" max="4" width="17.21875" customWidth="1"/>
    <col min="5" max="5" width="2.77734375" customWidth="1"/>
    <col min="6" max="6" width="14.77734375" customWidth="1"/>
  </cols>
  <sheetData>
    <row r="1" spans="1:6" ht="15.75" x14ac:dyDescent="0.25">
      <c r="A1" s="1" t="s">
        <v>0</v>
      </c>
    </row>
    <row r="2" spans="1:6" ht="15.75" x14ac:dyDescent="0.25">
      <c r="A2" s="1" t="s">
        <v>85</v>
      </c>
    </row>
    <row r="3" spans="1:6" ht="15.75" x14ac:dyDescent="0.25">
      <c r="A3" s="1"/>
    </row>
    <row r="4" spans="1:6" ht="15.75" x14ac:dyDescent="0.25">
      <c r="A4" s="1" t="s">
        <v>23</v>
      </c>
    </row>
    <row r="5" spans="1:6" ht="15.75" x14ac:dyDescent="0.25">
      <c r="A5" s="1"/>
    </row>
    <row r="6" spans="1:6" ht="15.75" x14ac:dyDescent="0.25">
      <c r="B6" s="1"/>
      <c r="D6" s="160"/>
      <c r="E6" s="160"/>
      <c r="F6" s="160"/>
    </row>
    <row r="7" spans="1:6" ht="15.75" x14ac:dyDescent="0.25">
      <c r="A7" s="1"/>
    </row>
    <row r="8" spans="1:6" ht="15.75" x14ac:dyDescent="0.25">
      <c r="A8" s="1" t="s">
        <v>24</v>
      </c>
    </row>
    <row r="9" spans="1:6" x14ac:dyDescent="0.2">
      <c r="A9" s="3">
        <v>1</v>
      </c>
      <c r="B9" s="4" t="s">
        <v>3</v>
      </c>
      <c r="C9" s="4">
        <v>1</v>
      </c>
      <c r="D9" s="33">
        <f>'AOC Summary'!E8</f>
        <v>5000</v>
      </c>
    </row>
    <row r="10" spans="1:6" x14ac:dyDescent="0.2">
      <c r="A10" s="3">
        <v>2</v>
      </c>
      <c r="B10" s="4" t="s">
        <v>4</v>
      </c>
      <c r="C10" s="4">
        <v>2</v>
      </c>
      <c r="D10" s="7">
        <f>'AOC Summary'!E9</f>
        <v>0</v>
      </c>
    </row>
    <row r="11" spans="1:6" x14ac:dyDescent="0.2">
      <c r="A11" s="5">
        <v>3</v>
      </c>
      <c r="B11" s="6" t="s">
        <v>5</v>
      </c>
      <c r="C11" s="6">
        <v>3</v>
      </c>
      <c r="D11" s="41">
        <f>'AOC Summary'!E10</f>
        <v>0</v>
      </c>
    </row>
    <row r="12" spans="1:6" x14ac:dyDescent="0.2">
      <c r="A12" s="3">
        <v>4</v>
      </c>
      <c r="B12" s="4" t="s">
        <v>6</v>
      </c>
      <c r="C12" s="4"/>
      <c r="D12" s="4"/>
      <c r="E12" s="4">
        <v>4</v>
      </c>
      <c r="F12" s="7">
        <f>SUM(D9:D11)</f>
        <v>5000</v>
      </c>
    </row>
    <row r="14" spans="1:6" x14ac:dyDescent="0.2">
      <c r="A14" s="3">
        <v>5</v>
      </c>
      <c r="B14" s="4" t="s">
        <v>7</v>
      </c>
      <c r="C14" s="4">
        <v>5</v>
      </c>
      <c r="D14" s="33">
        <f>'AOC Summary'!E13</f>
        <v>4000</v>
      </c>
    </row>
    <row r="15" spans="1:6" x14ac:dyDescent="0.2">
      <c r="A15" s="5">
        <v>6</v>
      </c>
      <c r="B15" s="6" t="s">
        <v>8</v>
      </c>
      <c r="C15" s="6">
        <v>6</v>
      </c>
      <c r="D15" s="41">
        <f>'AOC Summary'!E14</f>
        <v>0</v>
      </c>
    </row>
    <row r="16" spans="1:6" x14ac:dyDescent="0.2">
      <c r="A16" s="3">
        <v>7</v>
      </c>
      <c r="B16" s="4" t="s">
        <v>9</v>
      </c>
      <c r="C16" s="4"/>
      <c r="D16" s="4"/>
      <c r="E16" s="4">
        <v>7</v>
      </c>
      <c r="F16" s="7">
        <f>SUM(D14:D15)</f>
        <v>4000</v>
      </c>
    </row>
    <row r="18" spans="1:6" ht="15.75" x14ac:dyDescent="0.25">
      <c r="A18" s="1" t="s">
        <v>25</v>
      </c>
    </row>
    <row r="19" spans="1:6" x14ac:dyDescent="0.2">
      <c r="A19" s="3">
        <v>8</v>
      </c>
      <c r="B19" s="4" t="s">
        <v>26</v>
      </c>
      <c r="C19" s="4"/>
      <c r="D19" s="4"/>
      <c r="E19" s="4">
        <v>8</v>
      </c>
      <c r="F19" s="7">
        <f>F12</f>
        <v>5000</v>
      </c>
    </row>
    <row r="20" spans="1:6" x14ac:dyDescent="0.2">
      <c r="A20" s="3">
        <v>9</v>
      </c>
      <c r="B20" s="4" t="s">
        <v>27</v>
      </c>
      <c r="C20" s="4"/>
      <c r="D20" s="4"/>
      <c r="E20" s="4">
        <v>9</v>
      </c>
      <c r="F20" s="7">
        <f>F16</f>
        <v>4000</v>
      </c>
    </row>
    <row r="21" spans="1:6" x14ac:dyDescent="0.2">
      <c r="A21" s="3">
        <v>10</v>
      </c>
      <c r="B21" s="4" t="s">
        <v>28</v>
      </c>
      <c r="C21" s="4"/>
      <c r="D21" s="4"/>
      <c r="E21" s="4">
        <v>10</v>
      </c>
      <c r="F21" s="7">
        <f>F19-F20</f>
        <v>1000</v>
      </c>
    </row>
    <row r="22" spans="1:6" x14ac:dyDescent="0.2">
      <c r="A22" s="5">
        <v>11</v>
      </c>
      <c r="B22" s="130" t="s">
        <v>29</v>
      </c>
      <c r="C22" s="6"/>
      <c r="D22" s="6"/>
      <c r="E22" s="155">
        <v>11</v>
      </c>
      <c r="F22" s="156" t="str">
        <f>IF(F21&gt;3999,4000,"Go to Step 3")</f>
        <v>Go to Step 3</v>
      </c>
    </row>
    <row r="23" spans="1:6" x14ac:dyDescent="0.2">
      <c r="A23" s="8"/>
      <c r="B23" s="126"/>
      <c r="E23" s="108"/>
      <c r="F23" s="157"/>
    </row>
    <row r="24" spans="1:6" x14ac:dyDescent="0.2">
      <c r="A24" s="8"/>
      <c r="B24" s="126"/>
      <c r="E24" s="108"/>
      <c r="F24" s="157"/>
    </row>
    <row r="25" spans="1:6" x14ac:dyDescent="0.2">
      <c r="A25" s="9"/>
      <c r="B25" s="131"/>
      <c r="C25" s="10"/>
      <c r="D25" s="10"/>
      <c r="E25" s="154"/>
      <c r="F25" s="147"/>
    </row>
    <row r="27" spans="1:6" ht="15.75" x14ac:dyDescent="0.25">
      <c r="A27" s="1" t="s">
        <v>30</v>
      </c>
    </row>
    <row r="28" spans="1:6" x14ac:dyDescent="0.2">
      <c r="A28" s="158" t="s">
        <v>31</v>
      </c>
      <c r="B28" s="126"/>
      <c r="C28" s="126"/>
      <c r="D28" s="126"/>
      <c r="E28" s="126"/>
      <c r="F28" s="126"/>
    </row>
    <row r="29" spans="1:6" x14ac:dyDescent="0.2">
      <c r="A29" s="126"/>
      <c r="B29" s="126"/>
      <c r="C29" s="126"/>
      <c r="D29" s="126"/>
      <c r="E29" s="126"/>
      <c r="F29" s="126"/>
    </row>
    <row r="30" spans="1:6" x14ac:dyDescent="0.2">
      <c r="A30" s="126"/>
      <c r="B30" s="126"/>
      <c r="C30" s="126"/>
      <c r="D30" s="126"/>
      <c r="E30" s="126"/>
      <c r="F30" s="126"/>
    </row>
    <row r="31" spans="1:6" x14ac:dyDescent="0.2">
      <c r="A31" s="11">
        <v>12</v>
      </c>
      <c r="B31" s="6" t="s">
        <v>32</v>
      </c>
      <c r="C31" s="12">
        <v>12</v>
      </c>
      <c r="D31" s="42">
        <f>'AOC Summary'!E19</f>
        <v>0</v>
      </c>
      <c r="E31" s="13"/>
      <c r="F31" s="13"/>
    </row>
    <row r="32" spans="1:6" x14ac:dyDescent="0.2">
      <c r="A32" s="14">
        <v>13</v>
      </c>
      <c r="B32" s="4" t="s">
        <v>33</v>
      </c>
      <c r="C32" s="15"/>
      <c r="D32" s="15"/>
      <c r="E32" s="15">
        <v>13</v>
      </c>
      <c r="F32" s="16">
        <f>IF(F12-D31&gt;0,F12-D31,0)</f>
        <v>5000</v>
      </c>
    </row>
    <row r="33" spans="1:6" ht="15" customHeight="1" x14ac:dyDescent="0.2">
      <c r="A33" s="14">
        <v>14</v>
      </c>
      <c r="B33" s="15" t="s">
        <v>34</v>
      </c>
      <c r="C33" s="15"/>
      <c r="D33" s="15"/>
      <c r="E33" s="15">
        <v>14</v>
      </c>
      <c r="F33" s="16">
        <f>IF(F12-D31&lt;0,F20-F19,F16-D31)</f>
        <v>4000</v>
      </c>
    </row>
    <row r="34" spans="1:6" ht="15.75" x14ac:dyDescent="0.25">
      <c r="A34" s="17" t="s">
        <v>35</v>
      </c>
      <c r="B34" s="13"/>
      <c r="C34" s="13"/>
      <c r="D34" s="13"/>
      <c r="E34" s="13"/>
      <c r="F34" s="13"/>
    </row>
    <row r="35" spans="1:6" x14ac:dyDescent="0.2">
      <c r="A35" s="13"/>
      <c r="B35" s="13"/>
      <c r="C35" s="13"/>
      <c r="D35" s="13"/>
      <c r="E35" s="13"/>
      <c r="F35" s="13"/>
    </row>
    <row r="36" spans="1:6" ht="15.75" x14ac:dyDescent="0.25">
      <c r="A36" s="1" t="s">
        <v>36</v>
      </c>
    </row>
    <row r="37" spans="1:6" x14ac:dyDescent="0.2">
      <c r="A37" s="158" t="s">
        <v>37</v>
      </c>
      <c r="B37" s="126"/>
      <c r="C37" s="126"/>
      <c r="D37" s="126"/>
      <c r="E37" s="126"/>
      <c r="F37" s="126"/>
    </row>
    <row r="38" spans="1:6" x14ac:dyDescent="0.2">
      <c r="A38" s="126"/>
      <c r="B38" s="126"/>
      <c r="C38" s="126"/>
      <c r="D38" s="126"/>
      <c r="E38" s="126"/>
      <c r="F38" s="126"/>
    </row>
    <row r="39" spans="1:6" x14ac:dyDescent="0.2">
      <c r="A39" s="2">
        <v>15</v>
      </c>
      <c r="B39" s="159" t="s">
        <v>79</v>
      </c>
      <c r="C39">
        <v>15</v>
      </c>
      <c r="D39" s="46" t="str">
        <f>'AOC Summary'!E24</f>
        <v>NO</v>
      </c>
    </row>
    <row r="40" spans="1:6" x14ac:dyDescent="0.2">
      <c r="B40" s="126"/>
      <c r="D40" s="46"/>
    </row>
    <row r="41" spans="1:6" x14ac:dyDescent="0.2">
      <c r="B41" s="126"/>
      <c r="D41" s="46"/>
    </row>
    <row r="42" spans="1:6" x14ac:dyDescent="0.2">
      <c r="B42" s="126"/>
      <c r="D42" s="46"/>
    </row>
    <row r="43" spans="1:6" hidden="1" x14ac:dyDescent="0.2">
      <c r="B43" s="126"/>
      <c r="D43" s="46"/>
    </row>
    <row r="44" spans="1:6" x14ac:dyDescent="0.2">
      <c r="A44" s="2">
        <v>16</v>
      </c>
      <c r="B44" t="s">
        <v>80</v>
      </c>
      <c r="C44">
        <v>16</v>
      </c>
      <c r="D44" s="46">
        <f>'AOC Summary'!E28</f>
        <v>0</v>
      </c>
    </row>
    <row r="45" spans="1:6" x14ac:dyDescent="0.2">
      <c r="A45" s="2">
        <v>17</v>
      </c>
      <c r="B45" t="s">
        <v>11</v>
      </c>
      <c r="C45">
        <v>17</v>
      </c>
      <c r="D45" s="46">
        <f>'AOC Summary'!E29</f>
        <v>0</v>
      </c>
    </row>
    <row r="46" spans="1:6" x14ac:dyDescent="0.2">
      <c r="A46" s="2">
        <v>18</v>
      </c>
      <c r="B46" s="126" t="s">
        <v>12</v>
      </c>
      <c r="C46" s="108">
        <v>18</v>
      </c>
      <c r="D46" s="114" t="str">
        <f>'AOC Summary'!E30</f>
        <v>YES</v>
      </c>
    </row>
    <row r="47" spans="1:6" x14ac:dyDescent="0.2">
      <c r="B47" s="126"/>
      <c r="C47" s="108"/>
      <c r="D47" s="114"/>
    </row>
    <row r="48" spans="1:6" x14ac:dyDescent="0.2">
      <c r="B48" s="126"/>
      <c r="C48" s="108"/>
      <c r="D48" s="114"/>
    </row>
    <row r="49" spans="1:6" s="17" customFormat="1" ht="15.75" x14ac:dyDescent="0.25">
      <c r="A49" s="1">
        <v>19</v>
      </c>
      <c r="B49" s="17" t="s">
        <v>38</v>
      </c>
      <c r="E49" s="17">
        <v>19</v>
      </c>
      <c r="F49" s="17" t="str">
        <f>IF(F33=0,"N/A",IF(F32=0,"N/A",IF('AOC Summary'!E30="","",IF(AND($D46="NO",OR($D39="NO",$D44="NO",$D45="YES")),"Go to Option 4A",IF(AND($D46="YES",OR($D39="NO",$D44="NO",$D45="YES")),"Go to Option 4D",IF($D46="Yes","Go to Option 4C","Go to Option 4B"))))))</f>
        <v>Go to Option 4D</v>
      </c>
    </row>
    <row r="51" spans="1:6" ht="15.75" x14ac:dyDescent="0.25">
      <c r="A51" s="1" t="s">
        <v>39</v>
      </c>
    </row>
    <row r="52" spans="1:6" x14ac:dyDescent="0.2">
      <c r="A52" s="3">
        <v>20</v>
      </c>
      <c r="B52" s="161" t="s">
        <v>40</v>
      </c>
      <c r="C52" s="161"/>
      <c r="D52" s="161"/>
      <c r="E52" s="4">
        <v>20</v>
      </c>
      <c r="F52" s="7" t="str">
        <f>IF(F49="Go to Option 4A",IF(F32&gt;4000,4000,F32),"N/A")</f>
        <v>N/A</v>
      </c>
    </row>
    <row r="53" spans="1:6" x14ac:dyDescent="0.2">
      <c r="A53" s="3">
        <v>21</v>
      </c>
      <c r="B53" s="4" t="s">
        <v>41</v>
      </c>
      <c r="C53" s="4"/>
      <c r="D53" s="4"/>
      <c r="E53" s="4">
        <v>21</v>
      </c>
      <c r="F53" s="7" t="str">
        <f>IF(F52="N/A","N/A",IF(F$33-F$32+F$52&lt;0,0,F$33-F$32+F$52))</f>
        <v>N/A</v>
      </c>
    </row>
    <row r="55" spans="1:6" ht="15.75" x14ac:dyDescent="0.25">
      <c r="A55" s="1" t="s">
        <v>42</v>
      </c>
    </row>
    <row r="56" spans="1:6" x14ac:dyDescent="0.2">
      <c r="A56" s="3">
        <v>22</v>
      </c>
      <c r="B56" s="4" t="s">
        <v>14</v>
      </c>
      <c r="C56" s="4">
        <v>22</v>
      </c>
      <c r="D56" s="7">
        <f>'AOC Summary'!E36</f>
        <v>0</v>
      </c>
    </row>
    <row r="57" spans="1:6" x14ac:dyDescent="0.2">
      <c r="A57" s="5">
        <v>23</v>
      </c>
      <c r="B57" s="6" t="s">
        <v>15</v>
      </c>
      <c r="C57" s="6">
        <v>23</v>
      </c>
      <c r="D57" s="41">
        <f>'AOC Summary'!E37</f>
        <v>0</v>
      </c>
    </row>
    <row r="58" spans="1:6" x14ac:dyDescent="0.2">
      <c r="A58" s="5">
        <v>24</v>
      </c>
      <c r="B58" s="130" t="s">
        <v>81</v>
      </c>
      <c r="C58" s="6"/>
      <c r="D58" s="6"/>
      <c r="E58" s="155">
        <v>24</v>
      </c>
      <c r="F58" s="156" t="str">
        <f>IF(F49="Go to Option 4B",IF(D57&gt;2500,"OUT OF SCOPE","In Scope"),"N/A")</f>
        <v>N/A</v>
      </c>
    </row>
    <row r="59" spans="1:6" x14ac:dyDescent="0.2">
      <c r="A59" s="8"/>
      <c r="B59" s="126"/>
      <c r="E59" s="108"/>
      <c r="F59" s="157"/>
    </row>
    <row r="60" spans="1:6" x14ac:dyDescent="0.2">
      <c r="A60" s="5">
        <v>25</v>
      </c>
      <c r="B60" s="130" t="s">
        <v>82</v>
      </c>
      <c r="C60" s="6"/>
      <c r="D60" s="6"/>
      <c r="E60" s="155">
        <v>25</v>
      </c>
      <c r="F60" s="156" t="str">
        <f>IF(D56&gt;13850,2500-D57,"N/A")</f>
        <v>N/A</v>
      </c>
    </row>
    <row r="61" spans="1:6" x14ac:dyDescent="0.2">
      <c r="A61" s="8"/>
      <c r="B61" s="126"/>
      <c r="E61" s="108"/>
      <c r="F61" s="157"/>
    </row>
    <row r="62" spans="1:6" x14ac:dyDescent="0.2">
      <c r="A62" s="9"/>
      <c r="B62" s="131"/>
      <c r="C62" s="10"/>
      <c r="D62" s="10"/>
      <c r="E62" s="154"/>
      <c r="F62" s="147"/>
    </row>
    <row r="63" spans="1:6" x14ac:dyDescent="0.2">
      <c r="A63" s="5">
        <v>26</v>
      </c>
      <c r="B63" s="130" t="s">
        <v>83</v>
      </c>
      <c r="C63" s="6"/>
      <c r="D63" s="6"/>
      <c r="E63" s="155">
        <v>26</v>
      </c>
      <c r="F63" s="156" t="str">
        <f>IF(D57&gt;400,2500-D57,"N/A")</f>
        <v>N/A</v>
      </c>
    </row>
    <row r="64" spans="1:6" x14ac:dyDescent="0.2">
      <c r="A64" s="8"/>
      <c r="B64" s="126"/>
      <c r="E64" s="108"/>
      <c r="F64" s="157"/>
    </row>
    <row r="65" spans="1:6" x14ac:dyDescent="0.2">
      <c r="A65" s="9"/>
      <c r="B65" s="131"/>
      <c r="C65" s="10"/>
      <c r="D65" s="10"/>
      <c r="E65" s="154"/>
      <c r="F65" s="147"/>
    </row>
    <row r="66" spans="1:6" x14ac:dyDescent="0.2">
      <c r="A66" s="5">
        <v>27</v>
      </c>
      <c r="B66" s="130" t="s">
        <v>84</v>
      </c>
      <c r="C66" s="6"/>
      <c r="D66" s="6"/>
      <c r="E66" s="155">
        <v>27</v>
      </c>
      <c r="F66" s="156">
        <f>IF(AND(D57&lt;=400,D56&lt;=11350),13850-(D56+D57),"N/A")</f>
        <v>13850</v>
      </c>
    </row>
    <row r="67" spans="1:6" x14ac:dyDescent="0.2">
      <c r="A67" s="8"/>
      <c r="B67" s="126"/>
      <c r="E67" s="108"/>
      <c r="F67" s="157"/>
    </row>
    <row r="68" spans="1:6" x14ac:dyDescent="0.2">
      <c r="A68" s="8"/>
      <c r="B68" s="126"/>
      <c r="E68" s="108"/>
      <c r="F68" s="157"/>
    </row>
    <row r="69" spans="1:6" x14ac:dyDescent="0.2">
      <c r="A69" s="9"/>
      <c r="B69" s="131"/>
      <c r="C69" s="10"/>
      <c r="D69" s="10"/>
      <c r="E69" s="154"/>
      <c r="F69" s="147"/>
    </row>
    <row r="70" spans="1:6" x14ac:dyDescent="0.2">
      <c r="A70" s="5">
        <v>28</v>
      </c>
      <c r="B70" s="130" t="s">
        <v>118</v>
      </c>
      <c r="C70" s="6"/>
      <c r="D70" s="6"/>
      <c r="E70" s="155">
        <v>28</v>
      </c>
      <c r="F70" s="156" t="str">
        <f>IF(AND(D57&lt;=400,AND(D56&lt;13851,D56&gt;11350)),2500-D57,"N/A")</f>
        <v>N/A</v>
      </c>
    </row>
    <row r="71" spans="1:6" x14ac:dyDescent="0.2">
      <c r="A71" s="8"/>
      <c r="B71" s="126"/>
      <c r="E71" s="108"/>
      <c r="F71" s="157"/>
    </row>
    <row r="72" spans="1:6" x14ac:dyDescent="0.2">
      <c r="A72" s="8"/>
      <c r="B72" s="126"/>
      <c r="E72" s="108"/>
      <c r="F72" s="157"/>
    </row>
    <row r="73" spans="1:6" x14ac:dyDescent="0.2">
      <c r="A73" s="9"/>
      <c r="B73" s="131"/>
      <c r="C73" s="10"/>
      <c r="D73" s="10"/>
      <c r="E73" s="154"/>
      <c r="F73" s="147"/>
    </row>
    <row r="74" spans="1:6" x14ac:dyDescent="0.2">
      <c r="A74" s="5">
        <v>29</v>
      </c>
      <c r="B74" s="6" t="s">
        <v>43</v>
      </c>
      <c r="C74" s="6"/>
      <c r="D74" s="6"/>
      <c r="E74" s="6">
        <v>29</v>
      </c>
      <c r="F74" s="41">
        <f>MAX(F59:F72)</f>
        <v>13850</v>
      </c>
    </row>
    <row r="75" spans="1:6" x14ac:dyDescent="0.2">
      <c r="A75" s="5">
        <v>30</v>
      </c>
      <c r="B75" s="130" t="s">
        <v>44</v>
      </c>
      <c r="C75" s="6"/>
      <c r="D75" s="6"/>
      <c r="E75" s="155">
        <v>30</v>
      </c>
      <c r="F75" s="156" t="str">
        <f>IF(F49="Go to Option 4B",IF(F33-F32&gt;F74,"OUT OF SCOPE","In Scope"),"N/A")</f>
        <v>N/A</v>
      </c>
    </row>
    <row r="76" spans="1:6" x14ac:dyDescent="0.2">
      <c r="A76" s="8"/>
      <c r="B76" s="126"/>
      <c r="E76" s="108"/>
      <c r="F76" s="157"/>
    </row>
    <row r="77" spans="1:6" x14ac:dyDescent="0.2">
      <c r="A77" s="8"/>
      <c r="B77" s="126"/>
      <c r="E77" s="108"/>
      <c r="F77" s="157"/>
    </row>
    <row r="78" spans="1:6" x14ac:dyDescent="0.2">
      <c r="A78" s="8"/>
      <c r="B78" s="126"/>
      <c r="E78" s="108"/>
      <c r="F78" s="157"/>
    </row>
    <row r="79" spans="1:6" x14ac:dyDescent="0.2">
      <c r="A79" s="9"/>
      <c r="B79" s="131"/>
      <c r="C79" s="10"/>
      <c r="D79" s="10"/>
      <c r="E79" s="154"/>
      <c r="F79" s="147"/>
    </row>
    <row r="80" spans="1:6" x14ac:dyDescent="0.2">
      <c r="A80" s="5">
        <v>31</v>
      </c>
      <c r="B80" s="130" t="s">
        <v>45</v>
      </c>
      <c r="C80" s="6"/>
      <c r="D80" s="6"/>
      <c r="E80" s="155">
        <v>31</v>
      </c>
      <c r="F80" s="156" t="str">
        <f>IF(F75="in Scope",IF(F33-F74&gt;0,F33-F74,0),"N/A")</f>
        <v>N/A</v>
      </c>
    </row>
    <row r="81" spans="1:6" x14ac:dyDescent="0.2">
      <c r="A81" s="9"/>
      <c r="B81" s="131"/>
      <c r="C81" s="10"/>
      <c r="D81" s="10"/>
      <c r="E81" s="154"/>
      <c r="F81" s="147"/>
    </row>
    <row r="82" spans="1:6" x14ac:dyDescent="0.2">
      <c r="A82" s="3">
        <v>32</v>
      </c>
      <c r="B82" s="4" t="s">
        <v>46</v>
      </c>
      <c r="C82" s="4"/>
      <c r="D82" s="4"/>
      <c r="E82" s="4">
        <v>32</v>
      </c>
      <c r="F82" s="7" t="str">
        <f>IF(AND(F49="Go to Option 4B",F75="In Scope"),IF(F32-F80&gt;4000,4000,F32-F80),"N/A")</f>
        <v>N/A</v>
      </c>
    </row>
    <row r="83" spans="1:6" x14ac:dyDescent="0.2">
      <c r="A83" s="3">
        <v>33</v>
      </c>
      <c r="B83" s="4" t="s">
        <v>47</v>
      </c>
      <c r="C83" s="4"/>
      <c r="D83" s="4"/>
      <c r="E83" s="4">
        <v>33</v>
      </c>
      <c r="F83" s="7" t="str">
        <f>IF(F82="N/A","N/A",F32-F80-F82)</f>
        <v>N/A</v>
      </c>
    </row>
    <row r="84" spans="1:6" x14ac:dyDescent="0.2">
      <c r="A84" s="3">
        <v>34</v>
      </c>
      <c r="B84" s="4" t="s">
        <v>41</v>
      </c>
      <c r="C84" s="4"/>
      <c r="D84" s="4"/>
      <c r="E84" s="4">
        <v>34</v>
      </c>
      <c r="F84" s="7" t="str">
        <f>IF(F82="N/A","N/A",F33-F80-F83)</f>
        <v>N/A</v>
      </c>
    </row>
    <row r="86" spans="1:6" ht="15.75" x14ac:dyDescent="0.25">
      <c r="A86" s="1" t="s">
        <v>48</v>
      </c>
    </row>
    <row r="87" spans="1:6" x14ac:dyDescent="0.2">
      <c r="A87" s="158" t="s">
        <v>49</v>
      </c>
      <c r="B87" s="126"/>
      <c r="C87" s="126"/>
      <c r="D87" s="126"/>
      <c r="E87" s="126"/>
      <c r="F87" s="126"/>
    </row>
    <row r="88" spans="1:6" x14ac:dyDescent="0.2">
      <c r="A88" s="126"/>
      <c r="B88" s="126"/>
      <c r="C88" s="126"/>
      <c r="D88" s="126"/>
      <c r="E88" s="126"/>
      <c r="F88" s="126"/>
    </row>
    <row r="89" spans="1:6" x14ac:dyDescent="0.2">
      <c r="A89" s="126"/>
      <c r="B89" s="126"/>
      <c r="C89" s="126"/>
      <c r="D89" s="126"/>
      <c r="E89" s="126"/>
      <c r="F89" s="126"/>
    </row>
    <row r="90" spans="1:6" x14ac:dyDescent="0.2">
      <c r="A90" s="126"/>
      <c r="B90" s="126"/>
      <c r="C90" s="126"/>
      <c r="D90" s="126"/>
      <c r="E90" s="126"/>
      <c r="F90" s="126"/>
    </row>
    <row r="91" spans="1:6" x14ac:dyDescent="0.2">
      <c r="A91" s="2">
        <v>35</v>
      </c>
      <c r="B91" s="126" t="s">
        <v>16</v>
      </c>
      <c r="C91" s="108">
        <v>35</v>
      </c>
      <c r="D91" s="108">
        <f>'AOC Summary'!E44</f>
        <v>0</v>
      </c>
    </row>
    <row r="92" spans="1:6" x14ac:dyDescent="0.2">
      <c r="B92" s="126"/>
      <c r="C92" s="108"/>
      <c r="D92" s="108"/>
    </row>
    <row r="93" spans="1:6" x14ac:dyDescent="0.2">
      <c r="A93" s="162" t="s">
        <v>50</v>
      </c>
      <c r="B93" s="163"/>
      <c r="C93" s="163"/>
      <c r="D93" s="163"/>
      <c r="E93" s="163"/>
      <c r="F93" s="163"/>
    </row>
    <row r="94" spans="1:6" x14ac:dyDescent="0.2">
      <c r="A94" s="163"/>
      <c r="B94" s="163"/>
      <c r="C94" s="163"/>
      <c r="D94" s="163"/>
      <c r="E94" s="163"/>
      <c r="F94" s="163"/>
    </row>
    <row r="95" spans="1:6" x14ac:dyDescent="0.2">
      <c r="A95" s="11">
        <v>36</v>
      </c>
      <c r="B95" s="130" t="s">
        <v>51</v>
      </c>
      <c r="C95" s="155">
        <v>36</v>
      </c>
      <c r="D95" s="156">
        <f>'AOC Summary'!E36</f>
        <v>0</v>
      </c>
      <c r="E95" s="13"/>
      <c r="F95" s="13"/>
    </row>
    <row r="96" spans="1:6" x14ac:dyDescent="0.2">
      <c r="A96" s="18"/>
      <c r="B96" s="131"/>
      <c r="C96" s="154"/>
      <c r="D96" s="147"/>
      <c r="E96" s="13"/>
      <c r="F96" s="13"/>
    </row>
    <row r="97" spans="1:6" x14ac:dyDescent="0.2">
      <c r="A97" s="3">
        <v>37</v>
      </c>
      <c r="B97" s="4" t="s">
        <v>52</v>
      </c>
      <c r="C97" s="4">
        <v>37</v>
      </c>
      <c r="D97" s="7">
        <f>'AOC Summary'!E37</f>
        <v>0</v>
      </c>
    </row>
    <row r="98" spans="1:6" x14ac:dyDescent="0.2">
      <c r="A98" s="5">
        <v>38</v>
      </c>
      <c r="B98" s="6" t="s">
        <v>53</v>
      </c>
      <c r="C98" s="6">
        <v>38</v>
      </c>
      <c r="D98" s="41">
        <f>'AOC Summary'!E46</f>
        <v>0</v>
      </c>
    </row>
    <row r="99" spans="1:6" x14ac:dyDescent="0.2">
      <c r="A99" s="5">
        <v>39</v>
      </c>
      <c r="B99" s="130" t="s">
        <v>18</v>
      </c>
      <c r="C99" s="155">
        <v>39</v>
      </c>
      <c r="D99" s="156">
        <f>'AOC Summary'!E48</f>
        <v>0</v>
      </c>
    </row>
    <row r="100" spans="1:6" x14ac:dyDescent="0.2">
      <c r="A100" s="9"/>
      <c r="B100" s="131"/>
      <c r="C100" s="154"/>
      <c r="D100" s="147"/>
    </row>
    <row r="101" spans="1:6" x14ac:dyDescent="0.2">
      <c r="A101" s="3">
        <v>40</v>
      </c>
      <c r="B101" s="4" t="s">
        <v>76</v>
      </c>
      <c r="C101" s="4"/>
      <c r="D101" s="4"/>
      <c r="E101" s="4">
        <v>40</v>
      </c>
      <c r="F101" s="7">
        <f>13850-D95-D97</f>
        <v>13850</v>
      </c>
    </row>
    <row r="102" spans="1:6" x14ac:dyDescent="0.2">
      <c r="A102" s="3">
        <v>41</v>
      </c>
      <c r="B102" s="4" t="s">
        <v>77</v>
      </c>
      <c r="C102" s="4"/>
      <c r="D102" s="4"/>
      <c r="E102" s="4">
        <v>41</v>
      </c>
      <c r="F102" s="7">
        <f>2500-D97</f>
        <v>2500</v>
      </c>
    </row>
    <row r="103" spans="1:6" x14ac:dyDescent="0.2">
      <c r="A103" s="3">
        <v>42</v>
      </c>
      <c r="B103" s="4" t="s">
        <v>54</v>
      </c>
      <c r="C103" s="4"/>
      <c r="D103" s="4"/>
      <c r="E103" s="4">
        <v>42</v>
      </c>
      <c r="F103" s="7">
        <f>MAX(F101,F102)</f>
        <v>13850</v>
      </c>
    </row>
    <row r="104" spans="1:6" x14ac:dyDescent="0.2">
      <c r="A104" s="5">
        <v>43</v>
      </c>
      <c r="B104" s="130" t="s">
        <v>55</v>
      </c>
      <c r="C104" s="6"/>
      <c r="D104" s="6"/>
      <c r="E104" s="155">
        <v>43</v>
      </c>
      <c r="F104" s="156" t="str">
        <f>IF(F49="Go to Option 4C",IF(F33-F32&gt;F103,"OUT OF SCOPE","In Scope"),"N/A")</f>
        <v>N/A</v>
      </c>
    </row>
    <row r="105" spans="1:6" ht="30.75" customHeight="1" x14ac:dyDescent="0.2">
      <c r="A105" s="9"/>
      <c r="B105" s="131"/>
      <c r="C105" s="10"/>
      <c r="D105" s="10"/>
      <c r="E105" s="154"/>
      <c r="F105" s="147"/>
    </row>
    <row r="106" spans="1:6" x14ac:dyDescent="0.2">
      <c r="A106" s="5">
        <v>44</v>
      </c>
      <c r="B106" s="130" t="s">
        <v>78</v>
      </c>
      <c r="C106" s="6"/>
      <c r="D106" s="6"/>
      <c r="E106" s="155">
        <v>44</v>
      </c>
      <c r="F106" s="156">
        <f>IF(D98&lt;=9900,0.9,0.88)</f>
        <v>0.9</v>
      </c>
    </row>
    <row r="107" spans="1:6" x14ac:dyDescent="0.2">
      <c r="A107" s="9"/>
      <c r="B107" s="131"/>
      <c r="C107" s="10"/>
      <c r="D107" s="10"/>
      <c r="E107" s="154"/>
      <c r="F107" s="147"/>
    </row>
    <row r="108" spans="1:6" x14ac:dyDescent="0.2">
      <c r="A108" s="3">
        <v>45</v>
      </c>
      <c r="B108" s="4" t="s">
        <v>56</v>
      </c>
      <c r="C108" s="4"/>
      <c r="D108" s="4"/>
      <c r="E108" s="4">
        <v>45</v>
      </c>
      <c r="F108" s="7">
        <f>ROUND(D99/F106,0)</f>
        <v>0</v>
      </c>
    </row>
    <row r="109" spans="1:6" x14ac:dyDescent="0.2">
      <c r="A109" s="5">
        <v>46</v>
      </c>
      <c r="B109" s="130" t="s">
        <v>57</v>
      </c>
      <c r="C109" s="6"/>
      <c r="D109" s="6"/>
      <c r="E109" s="155">
        <v>46</v>
      </c>
      <c r="F109" s="156" t="str">
        <f>IF(F104="In Scope",F32-(F33-F103),"N/A")</f>
        <v>N/A</v>
      </c>
    </row>
    <row r="110" spans="1:6" ht="30.6" customHeight="1" x14ac:dyDescent="0.2">
      <c r="A110" s="9"/>
      <c r="B110" s="131"/>
      <c r="C110" s="10"/>
      <c r="D110" s="10"/>
      <c r="E110" s="154"/>
      <c r="F110" s="147"/>
    </row>
    <row r="111" spans="1:6" x14ac:dyDescent="0.2">
      <c r="A111" s="5">
        <v>47</v>
      </c>
      <c r="B111" s="130" t="s">
        <v>58</v>
      </c>
      <c r="C111" s="6"/>
      <c r="D111" s="6"/>
      <c r="E111" s="155">
        <v>47</v>
      </c>
      <c r="F111" s="156" t="str">
        <f>IF(AND(F49="Go to Option 4C",F104="In Scope"),MIN(F108,F109),"N/A")</f>
        <v>N/A</v>
      </c>
    </row>
    <row r="112" spans="1:6" x14ac:dyDescent="0.2">
      <c r="A112" s="9"/>
      <c r="B112" s="131"/>
      <c r="C112" s="10"/>
      <c r="D112" s="10"/>
      <c r="E112" s="154"/>
      <c r="F112" s="147"/>
    </row>
    <row r="113" spans="1:6" x14ac:dyDescent="0.2">
      <c r="A113" s="3">
        <v>48</v>
      </c>
      <c r="B113" s="4" t="s">
        <v>59</v>
      </c>
      <c r="C113" s="4"/>
      <c r="D113" s="4"/>
      <c r="E113" s="4">
        <v>48</v>
      </c>
      <c r="F113" s="7" t="str">
        <f>IF(AND(F49="Go to Option 4C",F104="In Scope"),IF(D91="No",IF(F33&gt;=F32,F33-F32+F111,F111),IF(F33&gt;F32,F33-F32,0)),"N/A")</f>
        <v>N/A</v>
      </c>
    </row>
    <row r="114" spans="1:6" x14ac:dyDescent="0.2">
      <c r="A114" s="3">
        <v>49</v>
      </c>
      <c r="B114" s="4" t="s">
        <v>60</v>
      </c>
      <c r="C114" s="4"/>
      <c r="D114" s="4"/>
      <c r="E114" s="4">
        <v>49</v>
      </c>
      <c r="F114" s="7" t="str">
        <f>IF(F113="N/A","N/A",IF(D91="No",IF(F32&gt;F33,F32-F33+F113,F111),IF(F32&gt;F33,F32-F33,0)))</f>
        <v>N/A</v>
      </c>
    </row>
    <row r="116" spans="1:6" ht="15.75" x14ac:dyDescent="0.25">
      <c r="A116" s="19" t="s">
        <v>61</v>
      </c>
      <c r="B116" s="4"/>
      <c r="C116" s="4"/>
      <c r="D116" s="4"/>
      <c r="E116" s="4"/>
      <c r="F116" s="7"/>
    </row>
    <row r="117" spans="1:6" ht="61.15" customHeight="1" x14ac:dyDescent="0.2">
      <c r="A117" s="164" t="s">
        <v>62</v>
      </c>
      <c r="B117" s="165"/>
      <c r="C117" s="165"/>
      <c r="D117" s="165"/>
      <c r="E117" s="165"/>
      <c r="F117" s="140"/>
    </row>
    <row r="118" spans="1:6" ht="30" x14ac:dyDescent="0.2">
      <c r="A118" s="14">
        <v>50</v>
      </c>
      <c r="B118" s="15" t="s">
        <v>63</v>
      </c>
      <c r="C118" s="15">
        <v>50</v>
      </c>
      <c r="D118" s="47" t="str">
        <f>'AOC Summary'!E52</f>
        <v>NO</v>
      </c>
      <c r="E118" s="15"/>
      <c r="F118" s="16"/>
    </row>
    <row r="119" spans="1:6" x14ac:dyDescent="0.2">
      <c r="A119" s="14">
        <v>51</v>
      </c>
      <c r="B119" s="15" t="s">
        <v>19</v>
      </c>
      <c r="C119" s="15">
        <v>51</v>
      </c>
      <c r="D119" s="47" t="str">
        <f>'AOC Summary'!E53</f>
        <v>Head of Household</v>
      </c>
      <c r="E119" s="15"/>
      <c r="F119" s="16"/>
    </row>
    <row r="120" spans="1:6" x14ac:dyDescent="0.2">
      <c r="A120" s="3">
        <v>52</v>
      </c>
      <c r="B120" s="4" t="s">
        <v>64</v>
      </c>
      <c r="C120" s="4">
        <v>52</v>
      </c>
      <c r="D120" s="28">
        <f>'AOC Summary'!E54</f>
        <v>45000</v>
      </c>
      <c r="E120" s="4"/>
      <c r="F120" s="7"/>
    </row>
    <row r="121" spans="1:6" x14ac:dyDescent="0.2">
      <c r="A121" s="9">
        <v>53</v>
      </c>
      <c r="B121" s="10" t="s">
        <v>65</v>
      </c>
      <c r="C121" s="10">
        <v>53</v>
      </c>
      <c r="D121" s="48">
        <f>'AOC Summary'!E56</f>
        <v>0</v>
      </c>
      <c r="E121" s="10"/>
      <c r="F121" s="43"/>
    </row>
    <row r="122" spans="1:6" x14ac:dyDescent="0.2">
      <c r="A122" s="9">
        <v>54</v>
      </c>
      <c r="B122" s="10" t="s">
        <v>66</v>
      </c>
      <c r="C122" s="10"/>
      <c r="D122" s="34"/>
      <c r="E122" s="10">
        <v>54</v>
      </c>
      <c r="F122" s="43">
        <f>IF(F49="Go to Option 4D",IF(D119="Single",4000,IF(D119="Head of Household",VLOOKUP(D121,G142:H145,2),IF(D119="Married Filing Jointly",VLOOKUP(D121,G149:H152,2),VLOOKUP(D121,G156:H159,2)))),"N/A")</f>
        <v>4000</v>
      </c>
    </row>
    <row r="123" spans="1:6" x14ac:dyDescent="0.2">
      <c r="A123" s="3">
        <v>55</v>
      </c>
      <c r="B123" s="4" t="s">
        <v>67</v>
      </c>
      <c r="C123" s="4"/>
      <c r="D123" s="4"/>
      <c r="E123" s="4">
        <v>55</v>
      </c>
      <c r="F123" s="7">
        <f>IF(F122="N/A","N/A",IF(D119="Single",MIN(4000,F32),IF(F33&gt;F32,MIN(F122,F32),MIN(4000,F32-(MAX(0,F33-F122))))))</f>
        <v>4000</v>
      </c>
    </row>
    <row r="124" spans="1:6" x14ac:dyDescent="0.2">
      <c r="A124" s="3">
        <v>56</v>
      </c>
      <c r="B124" s="4" t="s">
        <v>22</v>
      </c>
      <c r="C124" s="4"/>
      <c r="D124" s="4"/>
      <c r="E124" s="4">
        <v>56</v>
      </c>
      <c r="F124" s="7">
        <f>IF(F122="N/A","N/A",IF(D119="Single",IF(F$33-F$32+F123&lt;0,0,F$33-F$32+F123),IF(F33&gt;F32,F33-F32+F123,MAX(0,F33-(F32-F123)))))</f>
        <v>3000</v>
      </c>
    </row>
    <row r="126" spans="1:6" s="17" customFormat="1" ht="15.75" x14ac:dyDescent="0.25">
      <c r="A126" s="1" t="s">
        <v>20</v>
      </c>
    </row>
    <row r="127" spans="1:6" s="17" customFormat="1" ht="15.75" x14ac:dyDescent="0.25">
      <c r="A127" s="19">
        <v>57</v>
      </c>
      <c r="B127" s="20" t="s">
        <v>21</v>
      </c>
      <c r="C127" s="20"/>
      <c r="D127" s="20"/>
      <c r="E127" s="20">
        <v>57</v>
      </c>
      <c r="F127" s="51" t="str">
        <f>IF(OR(F104="Out of Scope",F75="Out of Scope",F58="Out of Scope"),"Out of Scope","In Scope")</f>
        <v>In Scope</v>
      </c>
    </row>
    <row r="128" spans="1:6" s="23" customFormat="1" ht="15.75" x14ac:dyDescent="0.25">
      <c r="A128" s="38" t="s">
        <v>88</v>
      </c>
      <c r="B128" s="39"/>
      <c r="C128" s="39"/>
      <c r="D128" s="39"/>
      <c r="E128" s="39"/>
      <c r="F128" s="40"/>
    </row>
    <row r="129" spans="1:8" s="23" customFormat="1" ht="15.75" x14ac:dyDescent="0.25">
      <c r="A129" s="38">
        <v>58</v>
      </c>
      <c r="B129" s="39" t="s">
        <v>91</v>
      </c>
      <c r="C129" s="39"/>
      <c r="D129" s="39"/>
      <c r="E129" s="39">
        <v>58</v>
      </c>
      <c r="F129" s="21">
        <f>IF(F$49="N/A",F$32,IF(F$127="In Scope",MAX(F$22,F$52,F$82,F$114,F$123),"N/A"))</f>
        <v>4000</v>
      </c>
    </row>
    <row r="130" spans="1:8" s="23" customFormat="1" ht="15.75" x14ac:dyDescent="0.25">
      <c r="A130" s="38" t="s">
        <v>87</v>
      </c>
      <c r="B130" s="39"/>
      <c r="C130" s="39"/>
      <c r="D130" s="39"/>
      <c r="E130" s="39"/>
      <c r="F130" s="50"/>
    </row>
    <row r="131" spans="1:8" s="17" customFormat="1" ht="15.75" x14ac:dyDescent="0.25">
      <c r="A131" s="19">
        <v>59</v>
      </c>
      <c r="B131" s="20" t="s">
        <v>22</v>
      </c>
      <c r="C131" s="20"/>
      <c r="D131" s="20"/>
      <c r="E131" s="20">
        <v>59</v>
      </c>
      <c r="F131" s="21">
        <f>IF(F49="N/A",F33,IF(F127="In Scope",MAX(0,F53,F84,F113,F124),"N/A"))</f>
        <v>3000</v>
      </c>
    </row>
    <row r="132" spans="1:8" ht="15.75" x14ac:dyDescent="0.25">
      <c r="A132" s="19">
        <v>60</v>
      </c>
      <c r="B132" s="39" t="s">
        <v>89</v>
      </c>
      <c r="C132" s="4"/>
      <c r="D132" s="4"/>
      <c r="E132" s="20">
        <v>60</v>
      </c>
      <c r="F132" s="51" t="str">
        <f>IF(F22=4000,"YES",IF(F49="Go to Option 4C","NO",IF(F49="Go to Option 4D","YES","N/A")))</f>
        <v>YES</v>
      </c>
    </row>
    <row r="135" spans="1:8" x14ac:dyDescent="0.2">
      <c r="G135" t="s">
        <v>68</v>
      </c>
    </row>
    <row r="137" spans="1:8" x14ac:dyDescent="0.2">
      <c r="G137" t="s">
        <v>69</v>
      </c>
      <c r="H137">
        <v>4000</v>
      </c>
    </row>
    <row r="140" spans="1:8" x14ac:dyDescent="0.2">
      <c r="G140" t="s">
        <v>70</v>
      </c>
    </row>
    <row r="141" spans="1:8" x14ac:dyDescent="0.2">
      <c r="G141" t="s">
        <v>71</v>
      </c>
      <c r="H141" t="s">
        <v>72</v>
      </c>
    </row>
    <row r="142" spans="1:8" x14ac:dyDescent="0.2">
      <c r="G142">
        <v>0</v>
      </c>
      <c r="H142">
        <v>4000</v>
      </c>
    </row>
    <row r="143" spans="1:8" x14ac:dyDescent="0.2">
      <c r="G143">
        <v>1</v>
      </c>
      <c r="H143">
        <f>IF(D120&lt;=17560,4000,IF(AND(D120&lt;19560,D120&gt;17560),4000-(19560-D120),IF(AND(D120&gt;=19560,D120&lt;42900),2000,4000)))</f>
        <v>4000</v>
      </c>
    </row>
    <row r="144" spans="1:8" x14ac:dyDescent="0.2">
      <c r="G144">
        <v>2</v>
      </c>
      <c r="H144">
        <f>IF(D120&lt;=17600,4000,IF(AND(D120&lt;19600,D120&gt;17600),4000-(19600-D120),IF(AND(D120&gt;=19600,D120&lt;49675),2000,4000)))</f>
        <v>2000</v>
      </c>
    </row>
    <row r="145" spans="7:8" x14ac:dyDescent="0.2">
      <c r="G145" t="s">
        <v>73</v>
      </c>
      <c r="H145">
        <f>IF(D120&lt;=17600,4000,IF(AND(D120&lt;19600,D120&gt;17600),4000-(19600-D120),IF(AND(D120&gt;=19600,D120&lt;53600),2000,4000)))</f>
        <v>2000</v>
      </c>
    </row>
    <row r="147" spans="7:8" x14ac:dyDescent="0.2">
      <c r="G147" t="s">
        <v>74</v>
      </c>
    </row>
    <row r="148" spans="7:8" x14ac:dyDescent="0.2">
      <c r="G148" t="s">
        <v>71</v>
      </c>
      <c r="H148" t="s">
        <v>72</v>
      </c>
    </row>
    <row r="149" spans="7:8" x14ac:dyDescent="0.2">
      <c r="G149">
        <v>0</v>
      </c>
      <c r="H149">
        <v>4000</v>
      </c>
    </row>
    <row r="150" spans="7:8" x14ac:dyDescent="0.2">
      <c r="G150">
        <v>1</v>
      </c>
      <c r="H150">
        <f>IF(D120&lt;=24150,4000,IF(AND(D120&lt;26150,D120&gt;24150),4000-(26150-D120),IF(AND(D120&gt;=26150,D120&lt;49500),2000,4000)))</f>
        <v>2000</v>
      </c>
    </row>
    <row r="151" spans="7:8" x14ac:dyDescent="0.2">
      <c r="G151">
        <v>2</v>
      </c>
      <c r="H151">
        <f>IF(D120&lt;=24150,4000,IF(AND(D120&lt;26150,D120&gt;24150),4000-(26150-D120),IF(AND(D120&gt;=26150,D120&lt;56200),2000,4000)))</f>
        <v>2000</v>
      </c>
    </row>
    <row r="152" spans="7:8" x14ac:dyDescent="0.2">
      <c r="G152" t="s">
        <v>73</v>
      </c>
      <c r="H152">
        <f>IF(D120&lt;=24150,4000,IF(AND(D120&lt;26150,D120&gt;24150),4000-(26150-D120),IF(AND(D120&gt;=26150,D120&lt;60150),2000,4000)))</f>
        <v>2000</v>
      </c>
    </row>
    <row r="154" spans="7:8" x14ac:dyDescent="0.2">
      <c r="G154" t="s">
        <v>75</v>
      </c>
    </row>
    <row r="155" spans="7:8" x14ac:dyDescent="0.2">
      <c r="G155" t="s">
        <v>71</v>
      </c>
      <c r="H155" t="s">
        <v>72</v>
      </c>
    </row>
    <row r="156" spans="7:8" x14ac:dyDescent="0.2">
      <c r="G156">
        <v>0</v>
      </c>
      <c r="H156">
        <v>4000</v>
      </c>
    </row>
    <row r="157" spans="7:8" x14ac:dyDescent="0.2">
      <c r="G157">
        <v>1</v>
      </c>
      <c r="H157">
        <f>IF(D120&lt;=17650,4000,IF(AND(D120&lt;19650,D120&gt;17650),4000-(19650-D120),IF(AND(D120&gt;=19650,D120&lt;42700),2000,4000)))</f>
        <v>4000</v>
      </c>
    </row>
    <row r="158" spans="7:8" x14ac:dyDescent="0.2">
      <c r="G158">
        <v>2</v>
      </c>
      <c r="H158">
        <f>IF(D120&lt;=17650,4000,IF(AND(D120&lt;19650,D120&gt;17650),4000-(19650-D120),IF(AND(D120&gt;=19650,D120&lt;49650),2000,4000)))</f>
        <v>2000</v>
      </c>
    </row>
    <row r="159" spans="7:8" x14ac:dyDescent="0.2">
      <c r="G159" t="s">
        <v>73</v>
      </c>
      <c r="H159">
        <f>IF(D120&lt;=17600,4000,IF(AND(D120&lt;19600,D120&gt;17600),4000-(19600-D120),IF(AND(D120&gt;=19600,D120&lt;53600),2000,4000)))</f>
        <v>2000</v>
      </c>
    </row>
  </sheetData>
  <sheetProtection algorithmName="SHA-512" hashValue="eoLfcYIp6gZT7FvcJj5A4a7F8vuuFhCakWMBY/7l0csMp4y1K0AZytiU/UQysPGUBZkfmE8JwDhepnNPwJZq/g==" saltValue="UK3EYDpwd79g/t+92F82ag==" spinCount="100000" sheet="1" selectLockedCells="1" selectUnlockedCells="1"/>
  <protectedRanges>
    <protectedRange sqref="A8:A9" name="Range1"/>
  </protectedRanges>
  <mergeCells count="56">
    <mergeCell ref="B91:B92"/>
    <mergeCell ref="C91:C92"/>
    <mergeCell ref="D91:D92"/>
    <mergeCell ref="A93:F94"/>
    <mergeCell ref="A117:F117"/>
    <mergeCell ref="E109:E110"/>
    <mergeCell ref="F109:F110"/>
    <mergeCell ref="B111:B112"/>
    <mergeCell ref="B95:B96"/>
    <mergeCell ref="B99:B100"/>
    <mergeCell ref="B104:B105"/>
    <mergeCell ref="B106:B107"/>
    <mergeCell ref="B109:B110"/>
    <mergeCell ref="F111:F112"/>
    <mergeCell ref="C95:C96"/>
    <mergeCell ref="D95:D96"/>
    <mergeCell ref="C46:C48"/>
    <mergeCell ref="D46:D48"/>
    <mergeCell ref="A87:F90"/>
    <mergeCell ref="E80:E81"/>
    <mergeCell ref="F80:F81"/>
    <mergeCell ref="E60:E62"/>
    <mergeCell ref="F60:F62"/>
    <mergeCell ref="E63:E65"/>
    <mergeCell ref="F63:F65"/>
    <mergeCell ref="B75:B79"/>
    <mergeCell ref="E75:E79"/>
    <mergeCell ref="F75:F79"/>
    <mergeCell ref="E70:E73"/>
    <mergeCell ref="E66:E69"/>
    <mergeCell ref="F66:F69"/>
    <mergeCell ref="F58:F59"/>
    <mergeCell ref="A37:F38"/>
    <mergeCell ref="B39:B43"/>
    <mergeCell ref="B58:B59"/>
    <mergeCell ref="D6:F6"/>
    <mergeCell ref="B80:B81"/>
    <mergeCell ref="B22:B25"/>
    <mergeCell ref="A28:F30"/>
    <mergeCell ref="B52:D52"/>
    <mergeCell ref="B60:B62"/>
    <mergeCell ref="B63:B65"/>
    <mergeCell ref="B66:B69"/>
    <mergeCell ref="B70:B73"/>
    <mergeCell ref="E22:E25"/>
    <mergeCell ref="F22:F25"/>
    <mergeCell ref="E58:E59"/>
    <mergeCell ref="B46:B48"/>
    <mergeCell ref="E111:E112"/>
    <mergeCell ref="C99:C100"/>
    <mergeCell ref="F70:F73"/>
    <mergeCell ref="D99:D100"/>
    <mergeCell ref="E104:E105"/>
    <mergeCell ref="F104:F105"/>
    <mergeCell ref="E106:E107"/>
    <mergeCell ref="F106:F107"/>
  </mergeCells>
  <pageMargins left="0.7" right="0.7" top="0.75" bottom="0.75" header="0.3" footer="0.3"/>
  <pageSetup scale="67" fitToHeight="2" orientation="portrait" r:id="rId1"/>
  <rowBreaks count="1" manualBreakCount="1">
    <brk id="5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113F5-E752-4F15-AD03-4FD2ED27EF96}">
  <dimension ref="A1:O52"/>
  <sheetViews>
    <sheetView zoomScaleNormal="100" workbookViewId="0">
      <selection activeCell="A3" sqref="A3:H3"/>
    </sheetView>
  </sheetViews>
  <sheetFormatPr defaultRowHeight="15" x14ac:dyDescent="0.2"/>
  <sheetData>
    <row r="1" spans="1:15" ht="18" x14ac:dyDescent="0.2">
      <c r="A1" s="95" t="s">
        <v>119</v>
      </c>
    </row>
    <row r="2" spans="1:15" ht="15" customHeight="1" x14ac:dyDescent="0.2">
      <c r="A2" s="95"/>
    </row>
    <row r="3" spans="1:15" ht="90" customHeight="1" x14ac:dyDescent="0.2">
      <c r="A3" s="126" t="s">
        <v>120</v>
      </c>
      <c r="B3" s="126"/>
      <c r="C3" s="126"/>
      <c r="D3" s="126"/>
      <c r="E3" s="126"/>
      <c r="F3" s="126"/>
      <c r="G3" s="126"/>
      <c r="H3" s="126"/>
    </row>
    <row r="4" spans="1:15" ht="15" customHeight="1" x14ac:dyDescent="0.2">
      <c r="A4" s="13"/>
      <c r="B4" s="13"/>
      <c r="C4" s="13"/>
      <c r="D4" s="13"/>
      <c r="E4" s="13"/>
      <c r="F4" s="13"/>
      <c r="G4" s="13"/>
      <c r="H4" s="13"/>
      <c r="I4" s="13"/>
      <c r="J4" s="13"/>
      <c r="K4" s="13"/>
      <c r="L4" s="13"/>
      <c r="M4" s="13"/>
      <c r="N4" s="13"/>
      <c r="O4" s="13"/>
    </row>
    <row r="5" spans="1:15" ht="120" customHeight="1" x14ac:dyDescent="0.2">
      <c r="A5" s="166" t="s">
        <v>121</v>
      </c>
      <c r="B5" s="126"/>
      <c r="C5" s="126"/>
      <c r="D5" s="126"/>
      <c r="E5" s="126"/>
      <c r="F5" s="126"/>
      <c r="G5" s="126"/>
      <c r="H5" s="126"/>
    </row>
    <row r="6" spans="1:15" ht="15" customHeight="1" x14ac:dyDescent="0.2">
      <c r="A6" s="96"/>
      <c r="B6" s="13"/>
      <c r="C6" s="13"/>
      <c r="D6" s="13"/>
      <c r="E6" s="13"/>
      <c r="F6" s="13"/>
      <c r="G6" s="13"/>
      <c r="H6" s="13"/>
      <c r="I6" s="13"/>
      <c r="J6" s="13"/>
      <c r="K6" s="13"/>
      <c r="L6" s="13"/>
      <c r="M6" s="13"/>
      <c r="N6" s="13"/>
      <c r="O6" s="13"/>
    </row>
    <row r="7" spans="1:15" ht="45" customHeight="1" x14ac:dyDescent="0.2">
      <c r="A7" s="166" t="s">
        <v>122</v>
      </c>
      <c r="B7" s="126"/>
      <c r="C7" s="126"/>
      <c r="D7" s="126"/>
      <c r="E7" s="126"/>
      <c r="F7" s="126"/>
      <c r="G7" s="126"/>
      <c r="H7" s="126"/>
    </row>
    <row r="8" spans="1:15" ht="15" customHeight="1" x14ac:dyDescent="0.2">
      <c r="A8" s="96"/>
      <c r="B8" s="13"/>
      <c r="C8" s="13"/>
      <c r="D8" s="13"/>
      <c r="E8" s="13"/>
      <c r="F8" s="13"/>
      <c r="G8" s="13"/>
      <c r="H8" s="13"/>
      <c r="I8" s="13"/>
      <c r="J8" s="13"/>
      <c r="K8" s="13"/>
      <c r="L8" s="13"/>
      <c r="M8" s="13"/>
      <c r="N8" s="13"/>
      <c r="O8" s="13"/>
    </row>
    <row r="9" spans="1:15" ht="165" customHeight="1" x14ac:dyDescent="0.2">
      <c r="A9" s="166" t="s">
        <v>123</v>
      </c>
      <c r="B9" s="126"/>
      <c r="C9" s="126"/>
      <c r="D9" s="126"/>
      <c r="E9" s="126"/>
      <c r="F9" s="126"/>
      <c r="G9" s="126"/>
      <c r="H9" s="126"/>
    </row>
    <row r="10" spans="1:15" ht="15" customHeight="1" x14ac:dyDescent="0.2">
      <c r="A10" s="96"/>
      <c r="B10" s="13"/>
      <c r="C10" s="13"/>
      <c r="D10" s="13"/>
      <c r="E10" s="13"/>
      <c r="F10" s="13"/>
      <c r="G10" s="13"/>
      <c r="H10" s="13"/>
    </row>
    <row r="11" spans="1:15" ht="18" x14ac:dyDescent="0.2">
      <c r="A11" s="93" t="s">
        <v>124</v>
      </c>
    </row>
    <row r="12" spans="1:15" ht="60" customHeight="1" x14ac:dyDescent="0.2">
      <c r="A12" s="166" t="s">
        <v>125</v>
      </c>
      <c r="B12" s="126"/>
      <c r="C12" s="126"/>
      <c r="D12" s="126"/>
      <c r="E12" s="126"/>
      <c r="F12" s="126"/>
      <c r="G12" s="126"/>
      <c r="H12" s="126"/>
    </row>
    <row r="13" spans="1:15" ht="15" customHeight="1" x14ac:dyDescent="0.2">
      <c r="A13" s="96"/>
      <c r="B13" s="13"/>
      <c r="C13" s="13"/>
      <c r="D13" s="13"/>
      <c r="E13" s="13"/>
      <c r="F13" s="13"/>
      <c r="G13" s="13"/>
      <c r="H13" s="13"/>
    </row>
    <row r="14" spans="1:15" ht="30" customHeight="1" x14ac:dyDescent="0.2">
      <c r="A14" s="166" t="s">
        <v>126</v>
      </c>
      <c r="B14" s="126"/>
      <c r="C14" s="126"/>
      <c r="D14" s="126"/>
      <c r="E14" s="126"/>
      <c r="F14" s="126"/>
      <c r="G14" s="126"/>
      <c r="H14" s="126"/>
    </row>
    <row r="15" spans="1:15" ht="15" customHeight="1" x14ac:dyDescent="0.2">
      <c r="A15" s="96"/>
      <c r="B15" s="13"/>
      <c r="C15" s="13"/>
      <c r="D15" s="13"/>
      <c r="E15" s="13"/>
      <c r="F15" s="13"/>
      <c r="G15" s="13"/>
      <c r="H15" s="13"/>
    </row>
    <row r="16" spans="1:15" ht="120" customHeight="1" x14ac:dyDescent="0.2">
      <c r="A16" s="166" t="s">
        <v>127</v>
      </c>
      <c r="B16" s="126"/>
      <c r="C16" s="126"/>
      <c r="D16" s="126"/>
      <c r="E16" s="126"/>
      <c r="F16" s="126"/>
      <c r="G16" s="126"/>
      <c r="H16" s="126"/>
    </row>
    <row r="17" spans="1:8" ht="15" customHeight="1" x14ac:dyDescent="0.2">
      <c r="A17" s="96"/>
      <c r="B17" s="13"/>
      <c r="C17" s="13"/>
      <c r="D17" s="13"/>
      <c r="E17" s="13"/>
      <c r="F17" s="13"/>
      <c r="G17" s="13"/>
      <c r="H17" s="13"/>
    </row>
    <row r="18" spans="1:8" ht="165" customHeight="1" x14ac:dyDescent="0.2">
      <c r="A18" s="166" t="s">
        <v>128</v>
      </c>
      <c r="B18" s="126"/>
      <c r="C18" s="126"/>
      <c r="D18" s="126"/>
      <c r="E18" s="126"/>
      <c r="F18" s="126"/>
      <c r="G18" s="126"/>
      <c r="H18" s="126"/>
    </row>
    <row r="19" spans="1:8" ht="15" customHeight="1" x14ac:dyDescent="0.2">
      <c r="A19" s="96"/>
      <c r="B19" s="13"/>
      <c r="C19" s="13"/>
      <c r="D19" s="13"/>
      <c r="E19" s="13"/>
      <c r="F19" s="13"/>
      <c r="G19" s="13"/>
      <c r="H19" s="13"/>
    </row>
    <row r="20" spans="1:8" ht="60" customHeight="1" x14ac:dyDescent="0.2">
      <c r="A20" s="166" t="s">
        <v>129</v>
      </c>
      <c r="B20" s="126"/>
      <c r="C20" s="126"/>
      <c r="D20" s="126"/>
      <c r="E20" s="126"/>
      <c r="F20" s="126"/>
      <c r="G20" s="126"/>
      <c r="H20" s="126"/>
    </row>
    <row r="21" spans="1:8" ht="15" customHeight="1" x14ac:dyDescent="0.2">
      <c r="A21" s="96"/>
      <c r="B21" s="13"/>
      <c r="C21" s="13"/>
      <c r="D21" s="13"/>
      <c r="E21" s="13"/>
      <c r="F21" s="13"/>
      <c r="G21" s="13"/>
      <c r="H21" s="13"/>
    </row>
    <row r="22" spans="1:8" ht="90" customHeight="1" x14ac:dyDescent="0.2">
      <c r="A22" s="166" t="s">
        <v>130</v>
      </c>
      <c r="B22" s="126"/>
      <c r="C22" s="126"/>
      <c r="D22" s="126"/>
      <c r="E22" s="126"/>
      <c r="F22" s="126"/>
      <c r="G22" s="126"/>
      <c r="H22" s="126"/>
    </row>
    <row r="23" spans="1:8" ht="15" customHeight="1" x14ac:dyDescent="0.2">
      <c r="A23" s="96"/>
      <c r="B23" s="13"/>
      <c r="C23" s="13"/>
      <c r="D23" s="13"/>
      <c r="E23" s="13"/>
      <c r="F23" s="13"/>
      <c r="G23" s="13"/>
      <c r="H23" s="13"/>
    </row>
    <row r="24" spans="1:8" ht="255" customHeight="1" x14ac:dyDescent="0.2">
      <c r="A24" s="166" t="s">
        <v>131</v>
      </c>
      <c r="B24" s="126"/>
      <c r="C24" s="126"/>
      <c r="D24" s="126"/>
      <c r="E24" s="126"/>
      <c r="F24" s="126"/>
      <c r="G24" s="126"/>
      <c r="H24" s="126"/>
    </row>
    <row r="25" spans="1:8" ht="15" customHeight="1" x14ac:dyDescent="0.2">
      <c r="A25" s="96"/>
      <c r="B25" s="13"/>
      <c r="C25" s="13"/>
      <c r="D25" s="13"/>
      <c r="E25" s="13"/>
      <c r="F25" s="13"/>
      <c r="G25" s="13"/>
      <c r="H25" s="13"/>
    </row>
    <row r="26" spans="1:8" ht="150" customHeight="1" x14ac:dyDescent="0.2">
      <c r="A26" s="166" t="s">
        <v>132</v>
      </c>
      <c r="B26" s="126"/>
      <c r="C26" s="126"/>
      <c r="D26" s="126"/>
      <c r="E26" s="126"/>
      <c r="F26" s="126"/>
      <c r="G26" s="126"/>
      <c r="H26" s="126"/>
    </row>
    <row r="27" spans="1:8" ht="15" customHeight="1" x14ac:dyDescent="0.2">
      <c r="A27" s="96"/>
      <c r="B27" s="13"/>
      <c r="C27" s="13"/>
      <c r="D27" s="13"/>
      <c r="E27" s="13"/>
      <c r="F27" s="13"/>
      <c r="G27" s="13"/>
      <c r="H27" s="13"/>
    </row>
    <row r="28" spans="1:8" ht="180" customHeight="1" x14ac:dyDescent="0.2">
      <c r="A28" s="166" t="s">
        <v>133</v>
      </c>
      <c r="B28" s="126"/>
      <c r="C28" s="126"/>
      <c r="D28" s="126"/>
      <c r="E28" s="126"/>
      <c r="F28" s="126"/>
      <c r="G28" s="126"/>
      <c r="H28" s="126"/>
    </row>
    <row r="29" spans="1:8" ht="15" customHeight="1" x14ac:dyDescent="0.2">
      <c r="A29" s="96"/>
      <c r="B29" s="13"/>
      <c r="C29" s="13"/>
      <c r="D29" s="13"/>
      <c r="E29" s="13"/>
      <c r="F29" s="13"/>
      <c r="G29" s="13"/>
      <c r="H29" s="13"/>
    </row>
    <row r="30" spans="1:8" ht="135" customHeight="1" x14ac:dyDescent="0.2">
      <c r="A30" s="166" t="s">
        <v>134</v>
      </c>
      <c r="B30" s="126"/>
      <c r="C30" s="126"/>
      <c r="D30" s="126"/>
      <c r="E30" s="126"/>
      <c r="F30" s="126"/>
      <c r="G30" s="126"/>
      <c r="H30" s="126"/>
    </row>
    <row r="31" spans="1:8" ht="15" customHeight="1" x14ac:dyDescent="0.2">
      <c r="A31" s="96"/>
      <c r="B31" s="13"/>
      <c r="C31" s="13"/>
      <c r="D31" s="13"/>
      <c r="E31" s="13"/>
      <c r="F31" s="13"/>
      <c r="G31" s="13"/>
      <c r="H31" s="13"/>
    </row>
    <row r="32" spans="1:8" ht="30" customHeight="1" x14ac:dyDescent="0.2">
      <c r="A32" s="166" t="s">
        <v>135</v>
      </c>
      <c r="B32" s="126"/>
      <c r="C32" s="126"/>
      <c r="D32" s="126"/>
      <c r="E32" s="126"/>
      <c r="F32" s="126"/>
      <c r="G32" s="126"/>
      <c r="H32" s="126"/>
    </row>
    <row r="33" spans="1:8" ht="15" customHeight="1" x14ac:dyDescent="0.2">
      <c r="A33" s="96"/>
      <c r="B33" s="13"/>
      <c r="C33" s="13"/>
      <c r="D33" s="13"/>
      <c r="E33" s="13"/>
      <c r="F33" s="13"/>
      <c r="G33" s="13"/>
      <c r="H33" s="13"/>
    </row>
    <row r="34" spans="1:8" ht="30" customHeight="1" x14ac:dyDescent="0.2">
      <c r="A34" s="166" t="s">
        <v>136</v>
      </c>
      <c r="B34" s="126"/>
      <c r="C34" s="126"/>
      <c r="D34" s="126"/>
      <c r="E34" s="126"/>
      <c r="F34" s="126"/>
      <c r="G34" s="126"/>
      <c r="H34" s="126"/>
    </row>
    <row r="36" spans="1:8" x14ac:dyDescent="0.2">
      <c r="A36" s="92"/>
    </row>
    <row r="37" spans="1:8" x14ac:dyDescent="0.2">
      <c r="A37" s="94" t="s">
        <v>137</v>
      </c>
    </row>
    <row r="38" spans="1:8" ht="75" customHeight="1" x14ac:dyDescent="0.2">
      <c r="A38" s="166" t="s">
        <v>138</v>
      </c>
      <c r="B38" s="126"/>
      <c r="C38" s="126"/>
      <c r="D38" s="126"/>
      <c r="E38" s="126"/>
      <c r="F38" s="126"/>
      <c r="G38" s="126"/>
      <c r="H38" s="126"/>
    </row>
    <row r="39" spans="1:8" ht="15" customHeight="1" x14ac:dyDescent="0.2">
      <c r="A39" s="96"/>
      <c r="B39" s="13"/>
      <c r="C39" s="13"/>
      <c r="D39" s="13"/>
      <c r="E39" s="13"/>
      <c r="F39" s="13"/>
      <c r="G39" s="13"/>
      <c r="H39" s="13"/>
    </row>
    <row r="40" spans="1:8" ht="45" customHeight="1" x14ac:dyDescent="0.2">
      <c r="A40" s="166" t="s">
        <v>145</v>
      </c>
      <c r="B40" s="126"/>
      <c r="C40" s="126"/>
      <c r="D40" s="126"/>
      <c r="E40" s="126"/>
      <c r="F40" s="126"/>
      <c r="G40" s="126"/>
      <c r="H40" s="126"/>
    </row>
    <row r="41" spans="1:8" ht="15" customHeight="1" x14ac:dyDescent="0.2">
      <c r="A41" s="96"/>
      <c r="B41" s="13"/>
      <c r="C41" s="13"/>
      <c r="D41" s="13"/>
      <c r="E41" s="13"/>
      <c r="F41" s="13"/>
      <c r="G41" s="13"/>
      <c r="H41" s="13"/>
    </row>
    <row r="42" spans="1:8" ht="90" customHeight="1" x14ac:dyDescent="0.2">
      <c r="A42" s="166" t="s">
        <v>139</v>
      </c>
      <c r="B42" s="126"/>
      <c r="C42" s="126"/>
      <c r="D42" s="126"/>
      <c r="E42" s="126"/>
      <c r="F42" s="126"/>
      <c r="G42" s="126"/>
      <c r="H42" s="126"/>
    </row>
    <row r="43" spans="1:8" ht="15" customHeight="1" x14ac:dyDescent="0.2">
      <c r="A43" s="96"/>
      <c r="B43" s="13"/>
      <c r="C43" s="13"/>
      <c r="D43" s="13"/>
      <c r="E43" s="13"/>
      <c r="F43" s="13"/>
      <c r="G43" s="13"/>
      <c r="H43" s="13"/>
    </row>
    <row r="44" spans="1:8" ht="60" customHeight="1" x14ac:dyDescent="0.2">
      <c r="A44" s="166" t="s">
        <v>140</v>
      </c>
      <c r="B44" s="126"/>
      <c r="C44" s="126"/>
      <c r="D44" s="126"/>
      <c r="E44" s="126"/>
      <c r="F44" s="126"/>
      <c r="G44" s="126"/>
      <c r="H44" s="126"/>
    </row>
    <row r="45" spans="1:8" ht="15.75" customHeight="1" x14ac:dyDescent="0.2">
      <c r="A45" s="96"/>
      <c r="B45" s="13"/>
      <c r="C45" s="13"/>
      <c r="D45" s="13"/>
      <c r="E45" s="13"/>
      <c r="F45" s="13"/>
      <c r="G45" s="13"/>
      <c r="H45" s="13"/>
    </row>
    <row r="46" spans="1:8" ht="60" customHeight="1" x14ac:dyDescent="0.2">
      <c r="A46" s="166" t="s">
        <v>141</v>
      </c>
      <c r="B46" s="126"/>
      <c r="C46" s="126"/>
      <c r="D46" s="126"/>
      <c r="E46" s="126"/>
      <c r="F46" s="126"/>
      <c r="G46" s="126"/>
      <c r="H46" s="126"/>
    </row>
    <row r="47" spans="1:8" ht="15" customHeight="1" x14ac:dyDescent="0.2">
      <c r="A47" s="96"/>
      <c r="B47" s="13"/>
      <c r="C47" s="13"/>
      <c r="D47" s="13"/>
      <c r="E47" s="13"/>
      <c r="F47" s="13"/>
      <c r="G47" s="13"/>
      <c r="H47" s="13"/>
    </row>
    <row r="48" spans="1:8" ht="30" customHeight="1" x14ac:dyDescent="0.2">
      <c r="A48" s="166" t="s">
        <v>142</v>
      </c>
      <c r="B48" s="126"/>
      <c r="C48" s="126"/>
      <c r="D48" s="126"/>
      <c r="E48" s="126"/>
      <c r="F48" s="126"/>
      <c r="G48" s="126"/>
      <c r="H48" s="126"/>
    </row>
    <row r="49" spans="1:1" x14ac:dyDescent="0.2">
      <c r="A49" s="92"/>
    </row>
    <row r="50" spans="1:1" x14ac:dyDescent="0.2">
      <c r="A50" s="92"/>
    </row>
    <row r="51" spans="1:1" x14ac:dyDescent="0.2">
      <c r="A51" s="92" t="s">
        <v>143</v>
      </c>
    </row>
    <row r="52" spans="1:1" x14ac:dyDescent="0.2">
      <c r="A52" t="s">
        <v>144</v>
      </c>
    </row>
  </sheetData>
  <sheetProtection algorithmName="SHA-512" hashValue="gwKjbiU+EQOG15+ziYMcjSoE1pydX/2avdLORnThfI08OqCjiHxAcUypDZxs+aGVaRGviVsqcYHwhWlvenBtcA==" saltValue="Q9dLbn02E7GB68tVrFASsg==" spinCount="100000" sheet="1" objects="1" scenarios="1"/>
  <mergeCells count="22">
    <mergeCell ref="A24:H24"/>
    <mergeCell ref="A26:H26"/>
    <mergeCell ref="A14:H14"/>
    <mergeCell ref="A16:H16"/>
    <mergeCell ref="A18:H18"/>
    <mergeCell ref="A20:H20"/>
    <mergeCell ref="A22:H22"/>
    <mergeCell ref="A3:H3"/>
    <mergeCell ref="A5:H5"/>
    <mergeCell ref="A7:H7"/>
    <mergeCell ref="A9:H9"/>
    <mergeCell ref="A12:H12"/>
    <mergeCell ref="A40:H40"/>
    <mergeCell ref="A42:H42"/>
    <mergeCell ref="A44:H44"/>
    <mergeCell ref="A46:H46"/>
    <mergeCell ref="A48:H48"/>
    <mergeCell ref="A28:H28"/>
    <mergeCell ref="A30:H30"/>
    <mergeCell ref="A32:H32"/>
    <mergeCell ref="A34:H34"/>
    <mergeCell ref="A38:H38"/>
  </mergeCell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AOC Summary</vt:lpstr>
      <vt:lpstr>Detail</vt:lpstr>
      <vt:lpstr>Explanation</vt:lpstr>
      <vt:lpstr>Explanation!_Hlk91526085</vt:lpstr>
      <vt:lpstr>Detail!Print_Area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William Hawkins</dc:creator>
  <cp:keywords/>
  <dc:description/>
  <cp:lastModifiedBy>Bill Hawkins</cp:lastModifiedBy>
  <cp:revision/>
  <cp:lastPrinted>2024-02-24T17:34:35Z</cp:lastPrinted>
  <dcterms:created xsi:type="dcterms:W3CDTF">2022-01-02T16:34:00Z</dcterms:created>
  <dcterms:modified xsi:type="dcterms:W3CDTF">2024-02-24T17:49:27Z</dcterms:modified>
  <cp:category/>
  <cp:contentStatus/>
</cp:coreProperties>
</file>